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945" tabRatio="937" activeTab="2"/>
  </bookViews>
  <sheets>
    <sheet name="№6" sheetId="348" r:id="rId1"/>
    <sheet name=" №7" sheetId="367" r:id="rId2"/>
    <sheet name=" №8" sheetId="361" r:id="rId3"/>
  </sheets>
  <definedNames>
    <definedName name="_xlnm.Print_Area" localSheetId="1">' №7'!$A$1:$D$53</definedName>
    <definedName name="_xlnm.Print_Area" localSheetId="2">' №8'!$A$1:$G$261</definedName>
    <definedName name="_xlnm.Print_Area" localSheetId="0">№6!$A$1:$C$19</definedName>
  </definedNames>
  <calcPr calcId="124519"/>
</workbook>
</file>

<file path=xl/calcChain.xml><?xml version="1.0" encoding="utf-8"?>
<calcChain xmlns="http://schemas.openxmlformats.org/spreadsheetml/2006/main">
  <c r="G253" i="361"/>
  <c r="G198"/>
  <c r="G75"/>
  <c r="G74"/>
  <c r="G39"/>
  <c r="G40"/>
  <c r="G38"/>
  <c r="C15" i="348"/>
  <c r="G196" i="361"/>
  <c r="G194"/>
  <c r="G184"/>
  <c r="G181"/>
  <c r="G77"/>
  <c r="G231"/>
  <c r="G22"/>
  <c r="G21"/>
  <c r="G158"/>
  <c r="G147"/>
  <c r="G186"/>
  <c r="H261"/>
  <c r="G130" l="1"/>
  <c r="G152"/>
  <c r="G42"/>
  <c r="G67"/>
  <c r="G104"/>
  <c r="G82"/>
  <c r="G87"/>
  <c r="G161" l="1"/>
  <c r="G190"/>
  <c r="G171"/>
  <c r="G170" s="1"/>
  <c r="G169" s="1"/>
  <c r="G110"/>
  <c r="D39" i="367" l="1"/>
  <c r="G168" i="361"/>
  <c r="G76"/>
  <c r="G163" l="1"/>
  <c r="G162" s="1"/>
  <c r="G254" l="1"/>
  <c r="G257"/>
  <c r="G256" s="1"/>
  <c r="G166"/>
  <c r="G165" s="1"/>
  <c r="G176"/>
  <c r="G175" s="1"/>
  <c r="G182"/>
  <c r="G180" s="1"/>
  <c r="G185"/>
  <c r="G187"/>
  <c r="G193"/>
  <c r="G197"/>
  <c r="G199"/>
  <c r="G202"/>
  <c r="G201" s="1"/>
  <c r="G206"/>
  <c r="G205" s="1"/>
  <c r="G204" s="1"/>
  <c r="G210"/>
  <c r="G209" s="1"/>
  <c r="G208" s="1"/>
  <c r="G192" l="1"/>
  <c r="G191" s="1"/>
  <c r="G179"/>
  <c r="G178" s="1"/>
  <c r="G113"/>
  <c r="G112"/>
  <c r="G111" s="1"/>
  <c r="G249"/>
  <c r="G160"/>
  <c r="G159" s="1"/>
  <c r="G69"/>
  <c r="G68" s="1"/>
  <c r="G174" l="1"/>
  <c r="G173" s="1"/>
  <c r="G73"/>
  <c r="G109"/>
  <c r="G72" l="1"/>
  <c r="G120"/>
  <c r="G119" s="1"/>
  <c r="G157" l="1"/>
  <c r="G156" s="1"/>
  <c r="G154" l="1"/>
  <c r="G27"/>
  <c r="G20"/>
  <c r="G31" l="1"/>
  <c r="G26"/>
  <c r="G53"/>
  <c r="G52" s="1"/>
  <c r="G51" s="1"/>
  <c r="G50" s="1"/>
  <c r="D22" i="367" s="1"/>
  <c r="G25" i="361" l="1"/>
  <c r="G24" s="1"/>
  <c r="G23" s="1"/>
  <c r="D20" i="367" s="1"/>
  <c r="G57" i="361" l="1"/>
  <c r="G56" s="1"/>
  <c r="G55" s="1"/>
  <c r="G37" l="1"/>
  <c r="G43" l="1"/>
  <c r="D46" i="367" l="1"/>
  <c r="D42"/>
  <c r="D38"/>
  <c r="G251" i="361" l="1"/>
  <c r="G248" s="1"/>
  <c r="G247" s="1"/>
  <c r="G243"/>
  <c r="G241"/>
  <c r="G238"/>
  <c r="G235"/>
  <c r="G234" s="1"/>
  <c r="G229"/>
  <c r="G228" s="1"/>
  <c r="G227" s="1"/>
  <c r="G225"/>
  <c r="G224" s="1"/>
  <c r="G223" s="1"/>
  <c r="G222" s="1"/>
  <c r="G221"/>
  <c r="G220" s="1"/>
  <c r="G219" s="1"/>
  <c r="G218" s="1"/>
  <c r="G217" s="1"/>
  <c r="G216"/>
  <c r="G215" s="1"/>
  <c r="G214" s="1"/>
  <c r="G213" s="1"/>
  <c r="D45" i="367" s="1"/>
  <c r="G153" i="361"/>
  <c r="G151"/>
  <c r="G150" s="1"/>
  <c r="G144"/>
  <c r="G142"/>
  <c r="G141"/>
  <c r="G139" s="1"/>
  <c r="G138" s="1"/>
  <c r="G135"/>
  <c r="G134" s="1"/>
  <c r="G132"/>
  <c r="G131" s="1"/>
  <c r="G129"/>
  <c r="G125"/>
  <c r="G117"/>
  <c r="G116" s="1"/>
  <c r="G108"/>
  <c r="G107" s="1"/>
  <c r="G103"/>
  <c r="G100" s="1"/>
  <c r="G99" s="1"/>
  <c r="G101"/>
  <c r="G96"/>
  <c r="G95" s="1"/>
  <c r="G94" s="1"/>
  <c r="G92"/>
  <c r="G91" s="1"/>
  <c r="G90" s="1"/>
  <c r="G86"/>
  <c r="G66"/>
  <c r="G65" s="1"/>
  <c r="G64" s="1"/>
  <c r="G61"/>
  <c r="G60"/>
  <c r="G59" s="1"/>
  <c r="D24" i="367" s="1"/>
  <c r="G48" i="361"/>
  <c r="G47" s="1"/>
  <c r="G246" l="1"/>
  <c r="D51" i="367" s="1"/>
  <c r="G149" i="361"/>
  <c r="G148" s="1"/>
  <c r="G115"/>
  <c r="G114" s="1"/>
  <c r="D33" i="367" s="1"/>
  <c r="G71" i="361"/>
  <c r="G137"/>
  <c r="D36" i="367" s="1"/>
  <c r="G89" i="361"/>
  <c r="D29" i="367" s="1"/>
  <c r="G212" i="361"/>
  <c r="D44" i="367" s="1"/>
  <c r="G81" i="361"/>
  <c r="G80" s="1"/>
  <c r="G106"/>
  <c r="G237"/>
  <c r="G233" s="1"/>
  <c r="G98"/>
  <c r="D30" i="367" s="1"/>
  <c r="G128" i="361"/>
  <c r="G127" s="1"/>
  <c r="G124" s="1"/>
  <c r="G123" s="1"/>
  <c r="D35" i="367" s="1"/>
  <c r="G63" i="361" l="1"/>
  <c r="D25" i="367" s="1"/>
  <c r="G105" i="361"/>
  <c r="D32" i="367"/>
  <c r="D37"/>
  <c r="D34" s="1"/>
  <c r="G88" i="361"/>
  <c r="D28" i="367"/>
  <c r="G79" i="361"/>
  <c r="G232"/>
  <c r="D50" i="367"/>
  <c r="D49" s="1"/>
  <c r="G78" i="361" l="1"/>
  <c r="D27" i="367"/>
  <c r="G122" i="361"/>
  <c r="D31" i="367"/>
  <c r="D26" l="1"/>
  <c r="C13" i="348" l="1"/>
  <c r="C12" s="1"/>
  <c r="D41" i="367" l="1"/>
  <c r="D40" s="1"/>
  <c r="G41" i="361"/>
  <c r="G36" s="1"/>
  <c r="G35" l="1"/>
  <c r="G34" s="1"/>
  <c r="G19" l="1"/>
  <c r="G33"/>
  <c r="G18" l="1"/>
  <c r="G17" s="1"/>
  <c r="G16" s="1"/>
  <c r="G259" s="1"/>
  <c r="D21" i="367"/>
  <c r="D19"/>
  <c r="G15" i="361"/>
  <c r="D18" i="367" l="1"/>
  <c r="D52" s="1"/>
  <c r="C19" i="348"/>
  <c r="C18" s="1"/>
  <c r="C17" s="1"/>
  <c r="C16" s="1"/>
  <c r="C11" s="1"/>
</calcChain>
</file>

<file path=xl/sharedStrings.xml><?xml version="1.0" encoding="utf-8"?>
<sst xmlns="http://schemas.openxmlformats.org/spreadsheetml/2006/main" count="1400" uniqueCount="305">
  <si>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</si>
  <si>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</si>
  <si>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</si>
  <si>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</si>
  <si>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</si>
  <si>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</si>
  <si>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</si>
  <si>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</si>
  <si>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01</t>
  </si>
  <si>
    <t>06</t>
  </si>
  <si>
    <t xml:space="preserve">Культура 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</si>
  <si>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</si>
  <si>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</si>
  <si>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</si>
  <si>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</si>
  <si>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</si>
  <si>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</si>
  <si>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</si>
  <si>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</si>
  <si>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</si>
  <si>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</si>
  <si>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</si>
  <si>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</si>
  <si>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</si>
  <si>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</si>
  <si>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Мобилизационная и вневойсковая подготовка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</si>
  <si>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</si>
  <si>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</si>
  <si>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</si>
  <si>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Сумма</t>
  </si>
  <si>
    <t>Доплаты к пенсиям, дополнительное пенсионное обеспечение</t>
  </si>
  <si>
    <t>013</t>
  </si>
  <si>
    <t>Социальные выплаты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</si>
  <si>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</si>
  <si>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</si>
  <si>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</si>
  <si>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</si>
  <si>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</si>
  <si>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</si>
  <si>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</si>
  <si>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</si>
  <si>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</si>
  <si>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</si>
  <si>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</si>
  <si>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</si>
  <si>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</si>
  <si>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</si>
  <si>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</si>
  <si>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</si>
  <si>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</si>
  <si>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</si>
  <si>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</si>
  <si>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</si>
  <si>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</si>
  <si>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</si>
  <si>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Образование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</si>
  <si>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</si>
  <si>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</si>
  <si>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</si>
  <si>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</si>
  <si>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Социальная политика</t>
  </si>
  <si>
    <t>Резервные фонды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</si>
  <si>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</si>
  <si>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</si>
  <si>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</si>
  <si>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</si>
  <si>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</si>
  <si>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</si>
  <si>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</si>
  <si>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</si>
  <si>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</si>
  <si>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</si>
  <si>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</si>
  <si>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</si>
  <si>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</si>
  <si>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</si>
  <si>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</si>
  <si>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</si>
  <si>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</si>
  <si>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</si>
  <si>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</si>
  <si>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</si>
  <si>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</si>
  <si>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</si>
  <si>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</si>
  <si>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</si>
  <si>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</si>
  <si>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</si>
  <si>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</si>
  <si>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</si>
  <si>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</si>
  <si>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</si>
  <si>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</si>
  <si>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</si>
  <si>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</si>
  <si>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</si>
  <si>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</si>
  <si>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</si>
  <si>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</si>
  <si>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</si>
  <si>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Источники  финансирования</t>
  </si>
  <si>
    <t>Подраздел</t>
  </si>
  <si>
    <t>Вид расходов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</si>
  <si>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</si>
  <si>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</si>
  <si>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</si>
  <si>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Капитальный ремонт государственного жилищного фонда субъектов Российской Федерации и муниципального жилищного фонда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</si>
  <si>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</si>
  <si>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</si>
  <si>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Здравоохранение</t>
  </si>
  <si>
    <t>Стационарная медицинская помощь</t>
  </si>
  <si>
    <t>Социальное обеспечение населения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</si>
  <si>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</si>
  <si>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</si>
  <si>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</si>
  <si>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</si>
  <si>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</si>
  <si>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</si>
  <si>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</si>
  <si>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</si>
  <si>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</si>
  <si>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</si>
  <si>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</si>
  <si>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</si>
  <si>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</si>
  <si>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</si>
  <si>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</si>
  <si>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</si>
  <si>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</si>
  <si>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</si>
  <si>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</si>
  <si>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</si>
  <si>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</si>
  <si>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</si>
  <si>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</si>
  <si>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</si>
  <si>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</si>
  <si>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</si>
  <si>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</si>
  <si>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</si>
  <si>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</si>
  <si>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</si>
  <si>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</si>
  <si>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</si>
  <si>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</si>
  <si>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</si>
  <si>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</si>
  <si>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</si>
  <si>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</si>
  <si>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Иные выплаты персоналу казенных учреждений</t>
  </si>
  <si>
    <t>Доплаты к пенсиям муниципальных служащих и выборных должностных лиц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</si>
  <si>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</si>
  <si>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</si>
  <si>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</si>
  <si>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</si>
  <si>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</si>
  <si>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</si>
  <si>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</si>
  <si>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</si>
  <si>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</si>
  <si>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</si>
  <si>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</si>
  <si>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</si>
  <si>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</si>
  <si>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</si>
  <si>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</si>
  <si>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</si>
  <si>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</si>
  <si>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</si>
  <si>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</si>
  <si>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</si>
  <si>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</si>
  <si>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</si>
  <si>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</si>
  <si>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</si>
  <si>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</si>
  <si>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</si>
  <si>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</si>
  <si>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</si>
  <si>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</si>
  <si>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тыс. рублей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</si>
  <si>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</si>
  <si>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</si>
  <si>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</si>
  <si>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</si>
  <si>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</si>
  <si>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</si>
  <si>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</si>
  <si>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</si>
  <si>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</si>
  <si>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</si>
  <si>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</si>
  <si>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</si>
  <si>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Закупка товаров, работ и услуг в целях капитального ремонта государственного  (муниципального) имущества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</si>
  <si>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</si>
  <si>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</si>
  <si>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</si>
  <si>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</si>
  <si>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</si>
  <si>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</si>
  <si>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</si>
  <si>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</si>
  <si>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</si>
  <si>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</si>
  <si>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</si>
  <si>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</si>
  <si>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</si>
  <si>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</si>
  <si>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</si>
  <si>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</si>
  <si>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</si>
  <si>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</si>
  <si>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</si>
  <si>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</si>
  <si>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</si>
  <si>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</si>
  <si>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</si>
  <si>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</si>
  <si>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</si>
  <si>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</si>
  <si>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</si>
  <si>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</si>
  <si>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</si>
  <si>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</si>
  <si>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</si>
  <si>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</si>
  <si>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</si>
  <si>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</si>
  <si>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</si>
  <si>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</si>
  <si>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</si>
  <si>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</si>
  <si>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</si>
  <si>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</si>
  <si>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</si>
  <si>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</si>
  <si>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</si>
  <si>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</si>
  <si>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</si>
  <si>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</si>
  <si>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</si>
  <si>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</si>
  <si>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</si>
  <si>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</si>
  <si>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</si>
  <si>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</si>
  <si>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</si>
  <si>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</si>
  <si>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540</t>
  </si>
  <si>
    <t>800</t>
  </si>
  <si>
    <t>53 1 00 90010</t>
  </si>
  <si>
    <t>814</t>
  </si>
  <si>
    <t>Ведомственная структура расходов бюджета МО "Североонежское"на 2019 год</t>
  </si>
  <si>
    <t>Прочая закупка товаров, работ и услуг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</si>
  <si>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</si>
  <si>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</si>
  <si>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</si>
  <si>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дефицита  местного  бюджета  на  2019  год</t>
  </si>
  <si>
    <t>Приложение 8</t>
  </si>
  <si>
    <t xml:space="preserve">             Приложение   6</t>
  </si>
  <si>
    <t>Приложение   7</t>
  </si>
  <si>
    <t>Распределение расходов бюджета МО "Североонежское" на 2019 год</t>
  </si>
  <si>
    <t>113</t>
  </si>
  <si>
    <t>271 00 78680</t>
  </si>
  <si>
    <t>421 00 78240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</si>
  <si>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</si>
  <si>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Прочие мероприятия по благоустройству (городская среда)</t>
  </si>
  <si>
    <t>371 00 90040</t>
  </si>
  <si>
    <t xml:space="preserve">Прочая закупка товаров, работ и услуг 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</si>
  <si>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</si>
  <si>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</si>
  <si>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</si>
  <si>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муниципальных дорожных фондов</t>
  </si>
  <si>
    <t>331 00 90020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</si>
  <si>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</si>
  <si>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</si>
  <si>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</t>
  </si>
  <si>
    <t>371 F2 55550</t>
  </si>
  <si>
    <t>Софинансирование поддержки  государственных программ субъектов Российской Федерации и муниципальных программ формирования современной  городской среды</t>
  </si>
  <si>
    <t xml:space="preserve">  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</si>
  <si>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</si>
  <si>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500</t>
  </si>
  <si>
    <t>511 00 S8520</t>
  </si>
  <si>
    <t xml:space="preserve">Софинансирование государственной программы Архангельской области "Патриотическое воспитание, развитие физической культуры, спорта, туризма  и повышение эффективности реализации молодежной политики в Архангельской области (2014-2024 года)" </t>
  </si>
  <si>
    <t>Мероприятия по развитию физической культуры и спорта в муниципальных образованиях</t>
  </si>
  <si>
    <t>ОБРАЗОВАНИЕ</t>
  </si>
  <si>
    <t>Молодежная политика</t>
  </si>
  <si>
    <t>531 00 S8530</t>
  </si>
  <si>
    <r>
      <t xml:space="preserve">371 </t>
    </r>
    <r>
      <rPr>
        <b/>
        <sz val="10"/>
        <rFont val="Times New Roman"/>
        <family val="1"/>
        <charset val="204"/>
      </rPr>
      <t>00</t>
    </r>
    <r>
      <rPr>
        <sz val="10"/>
        <rFont val="Times New Roman"/>
        <family val="1"/>
        <charset val="204"/>
      </rPr>
      <t xml:space="preserve"> 55550</t>
    </r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</si>
  <si>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</si>
  <si>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</si>
  <si>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Мероприятия по реализации моложенной политики в муниципальных образованиях </t>
  </si>
  <si>
    <t>Частичное возмещение расходов п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</si>
  <si>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Социальные выплаты гражданам, кроме публичных нормативных социальных выплат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</si>
  <si>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</si>
  <si>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</si>
  <si>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</si>
  <si>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</si>
  <si>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</si>
  <si>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от "18" декабря 2019 года № 201</t>
  </si>
  <si>
    <t xml:space="preserve"> к    Решению  муниципального Совета</t>
  </si>
  <si>
    <t xml:space="preserve">к   Решению  муниципального Совета </t>
  </si>
  <si>
    <t>от "18" декабря  2019 года №  201</t>
  </si>
  <si>
    <t xml:space="preserve">к  Решению муниципального Совета  </t>
  </si>
  <si>
    <t>от  "18" декабря   2019 года № 201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</si>
</sst>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_-* #,##0.0\ _₽_-;\-* #,##0.0\ _₽_-;_-* &quot;-&quot;?\ _₽_-;_-@_-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05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166" fontId="5" fillId="0" borderId="0" xfId="0" applyNumberFormat="1" applyFont="1"/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64" fontId="5" fillId="0" borderId="0" xfId="1" applyFont="1"/>
    <xf numFmtId="49" fontId="6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67" fontId="5" fillId="0" borderId="7" xfId="1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Alignment="1"/>
    <xf numFmtId="49" fontId="3" fillId="0" borderId="0" xfId="0" applyNumberFormat="1" applyFont="1" applyAlignment="1"/>
    <xf numFmtId="0" fontId="2" fillId="0" borderId="0" xfId="0" applyFont="1" applyAlignment="1"/>
    <xf numFmtId="167" fontId="5" fillId="0" borderId="6" xfId="1" applyNumberFormat="1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1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167" fontId="5" fillId="0" borderId="7" xfId="1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wrapText="1"/>
    </xf>
    <xf numFmtId="166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/>
    </xf>
    <xf numFmtId="0" fontId="5" fillId="0" borderId="7" xfId="0" applyFont="1" applyBorder="1" applyAlignment="1">
      <alignment horizontal="justify" vertical="top"/>
    </xf>
    <xf numFmtId="0" fontId="5" fillId="0" borderId="6" xfId="0" applyFont="1" applyBorder="1" applyAlignment="1">
      <alignment horizontal="justify" vertical="top"/>
    </xf>
    <xf numFmtId="0" fontId="5" fillId="0" borderId="6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49" fontId="6" fillId="0" borderId="8" xfId="0" applyNumberFormat="1" applyFont="1" applyBorder="1" applyAlignment="1">
      <alignment horizontal="center" vertical="center"/>
    </xf>
    <xf numFmtId="0" fontId="5" fillId="0" borderId="6" xfId="2" applyFont="1" applyFill="1" applyBorder="1" applyAlignment="1">
      <alignment vertical="top" wrapText="1"/>
    </xf>
    <xf numFmtId="49" fontId="5" fillId="0" borderId="6" xfId="2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top"/>
    </xf>
    <xf numFmtId="0" fontId="5" fillId="0" borderId="4" xfId="0" applyFont="1" applyBorder="1" applyAlignment="1">
      <alignment horizontal="justify" vertical="top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justify" vertical="top"/>
    </xf>
    <xf numFmtId="0" fontId="5" fillId="0" borderId="8" xfId="0" applyFont="1" applyBorder="1" applyAlignment="1">
      <alignment horizontal="justify" vertical="top"/>
    </xf>
    <xf numFmtId="0" fontId="5" fillId="0" borderId="6" xfId="1" applyNumberFormat="1" applyFont="1" applyFill="1" applyBorder="1" applyAlignment="1">
      <alignment horizontal="justify" vertical="top"/>
    </xf>
    <xf numFmtId="0" fontId="5" fillId="0" borderId="6" xfId="1" applyNumberFormat="1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justify" vertical="top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wrapText="1"/>
    </xf>
    <xf numFmtId="167" fontId="5" fillId="0" borderId="10" xfId="0" applyNumberFormat="1" applyFont="1" applyFill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6" fillId="0" borderId="7" xfId="0" applyFont="1" applyFill="1" applyBorder="1" applyAlignment="1">
      <alignment horizontal="justify" vertical="top" wrapText="1"/>
    </xf>
    <xf numFmtId="167" fontId="5" fillId="0" borderId="7" xfId="1" applyNumberFormat="1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167" fontId="6" fillId="0" borderId="9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67" fontId="5" fillId="0" borderId="6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 vertical="center"/>
    </xf>
    <xf numFmtId="167" fontId="5" fillId="0" borderId="7" xfId="1" applyNumberFormat="1" applyFont="1" applyBorder="1" applyAlignment="1">
      <alignment horizontal="center"/>
    </xf>
    <xf numFmtId="167" fontId="5" fillId="0" borderId="4" xfId="1" applyNumberFormat="1" applyFont="1" applyFill="1" applyBorder="1" applyAlignment="1">
      <alignment horizontal="center"/>
    </xf>
    <xf numFmtId="167" fontId="5" fillId="0" borderId="6" xfId="1" applyNumberFormat="1" applyFont="1" applyBorder="1" applyAlignment="1">
      <alignment horizontal="center"/>
    </xf>
    <xf numFmtId="167" fontId="6" fillId="0" borderId="7" xfId="1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justify" vertical="top"/>
    </xf>
    <xf numFmtId="0" fontId="5" fillId="0" borderId="7" xfId="0" applyFont="1" applyFill="1" applyBorder="1" applyAlignment="1">
      <alignment horizontal="justify" vertical="top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vertical="top" wrapText="1"/>
    </xf>
    <xf numFmtId="49" fontId="6" fillId="0" borderId="6" xfId="2" applyNumberFormat="1" applyFont="1" applyFill="1" applyBorder="1" applyAlignment="1">
      <alignment horizontal="center" vertical="center"/>
    </xf>
    <xf numFmtId="49" fontId="6" fillId="0" borderId="8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center" vertical="center"/>
    </xf>
    <xf numFmtId="49" fontId="5" fillId="0" borderId="8" xfId="2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49" fontId="5" fillId="0" borderId="7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center" vertical="center"/>
    </xf>
    <xf numFmtId="167" fontId="6" fillId="0" borderId="7" xfId="1" applyNumberFormat="1" applyFont="1" applyFill="1" applyBorder="1" applyAlignment="1">
      <alignment horizontal="center" vertical="center"/>
    </xf>
    <xf numFmtId="167" fontId="5" fillId="0" borderId="7" xfId="1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horizontal="center" vertical="center"/>
    </xf>
    <xf numFmtId="168" fontId="5" fillId="0" borderId="7" xfId="1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168" fontId="5" fillId="0" borderId="6" xfId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justify" vertical="top"/>
    </xf>
    <xf numFmtId="0" fontId="6" fillId="0" borderId="6" xfId="1" applyNumberFormat="1" applyFont="1" applyFill="1" applyBorder="1" applyAlignment="1">
      <alignment horizontal="justify" vertical="top"/>
    </xf>
    <xf numFmtId="165" fontId="6" fillId="0" borderId="7" xfId="1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top"/>
    </xf>
    <xf numFmtId="0" fontId="6" fillId="0" borderId="8" xfId="0" applyFont="1" applyFill="1" applyBorder="1" applyAlignment="1">
      <alignment horizontal="justify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0" fillId="0" borderId="0" xfId="1" applyFont="1"/>
    <xf numFmtId="168" fontId="6" fillId="0" borderId="6" xfId="1" applyNumberFormat="1" applyFont="1" applyFill="1" applyBorder="1" applyAlignment="1">
      <alignment horizontal="center" vertical="center"/>
    </xf>
    <xf numFmtId="167" fontId="5" fillId="0" borderId="8" xfId="1" applyNumberFormat="1" applyFont="1" applyFill="1" applyBorder="1" applyAlignment="1">
      <alignment vertical="center"/>
    </xf>
    <xf numFmtId="167" fontId="5" fillId="0" borderId="2" xfId="1" applyNumberFormat="1" applyFont="1" applyFill="1" applyBorder="1" applyAlignment="1">
      <alignment vertical="center"/>
    </xf>
    <xf numFmtId="167" fontId="6" fillId="0" borderId="2" xfId="1" applyNumberFormat="1" applyFont="1" applyFill="1" applyBorder="1" applyAlignment="1">
      <alignment vertical="center"/>
    </xf>
    <xf numFmtId="167" fontId="6" fillId="0" borderId="8" xfId="1" applyNumberFormat="1" applyFont="1" applyFill="1" applyBorder="1" applyAlignment="1">
      <alignment vertical="center"/>
    </xf>
    <xf numFmtId="169" fontId="5" fillId="0" borderId="2" xfId="1" applyNumberFormat="1" applyFont="1" applyBorder="1" applyAlignment="1">
      <alignment horizontal="center"/>
    </xf>
    <xf numFmtId="164" fontId="0" fillId="0" borderId="17" xfId="1" applyFont="1" applyBorder="1"/>
    <xf numFmtId="2" fontId="0" fillId="0" borderId="17" xfId="1" applyNumberFormat="1" applyFont="1" applyBorder="1" applyAlignment="1">
      <alignment horizontal="center"/>
    </xf>
    <xf numFmtId="0" fontId="0" fillId="0" borderId="18" xfId="0" applyBorder="1"/>
    <xf numFmtId="164" fontId="0" fillId="0" borderId="14" xfId="1" applyFont="1" applyBorder="1" applyAlignment="1">
      <alignment horizontal="center" vertical="center"/>
    </xf>
    <xf numFmtId="164" fontId="0" fillId="0" borderId="12" xfId="1" applyFont="1" applyBorder="1" applyAlignment="1">
      <alignment horizontal="center" vertical="center"/>
    </xf>
    <xf numFmtId="164" fontId="0" fillId="0" borderId="15" xfId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horizontal="center"/>
    </xf>
    <xf numFmtId="169" fontId="5" fillId="0" borderId="2" xfId="1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vertical="center"/>
    </xf>
    <xf numFmtId="167" fontId="6" fillId="0" borderId="1" xfId="1" applyNumberFormat="1" applyFont="1" applyFill="1" applyBorder="1" applyAlignment="1">
      <alignment vertical="center"/>
    </xf>
    <xf numFmtId="169" fontId="5" fillId="0" borderId="8" xfId="1" applyNumberFormat="1" applyFont="1" applyFill="1" applyBorder="1" applyAlignment="1">
      <alignment horizontal="center"/>
    </xf>
    <xf numFmtId="169" fontId="6" fillId="0" borderId="8" xfId="1" applyNumberFormat="1" applyFont="1" applyFill="1" applyBorder="1" applyAlignment="1">
      <alignment horizontal="center"/>
    </xf>
    <xf numFmtId="169" fontId="5" fillId="0" borderId="8" xfId="1" applyNumberFormat="1" applyFont="1" applyFill="1" applyBorder="1" applyAlignment="1">
      <alignment horizontal="center" vertical="center"/>
    </xf>
    <xf numFmtId="164" fontId="0" fillId="0" borderId="5" xfId="1" applyFont="1" applyBorder="1" applyAlignment="1">
      <alignment horizontal="center" vertical="center"/>
    </xf>
    <xf numFmtId="164" fontId="0" fillId="0" borderId="11" xfId="1" applyFont="1" applyBorder="1" applyAlignment="1">
      <alignment horizontal="center" vertical="center"/>
    </xf>
    <xf numFmtId="167" fontId="0" fillId="0" borderId="0" xfId="0" applyNumberFormat="1"/>
    <xf numFmtId="49" fontId="5" fillId="0" borderId="0" xfId="0" applyNumberFormat="1" applyFont="1" applyFill="1" applyBorder="1" applyAlignment="1">
      <alignment horizontal="center" vertical="center" wrapText="1"/>
    </xf>
    <xf numFmtId="164" fontId="0" fillId="0" borderId="12" xfId="1" applyFont="1" applyBorder="1" applyAlignment="1">
      <alignment vertical="center"/>
    </xf>
    <xf numFmtId="0" fontId="0" fillId="0" borderId="0" xfId="0" applyAlignment="1">
      <alignment horizontal="left" vertical="center"/>
    </xf>
    <xf numFmtId="164" fontId="0" fillId="0" borderId="16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A3" sqref="A3:C3"/>
    </sheetView>
  </sheetViews>
  <sheetFormatPr defaultRowHeight="12.75"/>
  <cols>
    <col min="1" max="1" width="53" customWidth="1"/>
    <col min="2" max="2" width="23.5703125" customWidth="1"/>
    <col min="3" max="3" width="10.5703125" bestFit="1" customWidth="1"/>
  </cols>
  <sheetData>
    <row r="1" spans="1:6">
      <c r="A1" s="195" t="s">
        <v>259</v>
      </c>
      <c r="B1" s="195"/>
      <c r="C1" s="195"/>
      <c r="D1" s="3"/>
      <c r="E1" s="3"/>
      <c r="F1" s="3"/>
    </row>
    <row r="2" spans="1:6">
      <c r="A2" s="195" t="s">
        <v>300</v>
      </c>
      <c r="B2" s="195"/>
      <c r="C2" s="195"/>
      <c r="D2" s="3"/>
      <c r="E2" s="3"/>
      <c r="F2" s="3"/>
    </row>
    <row r="3" spans="1:6">
      <c r="A3" s="195" t="s">
        <v>34</v>
      </c>
      <c r="B3" s="195"/>
      <c r="C3" s="195"/>
      <c r="D3" s="3"/>
      <c r="E3" s="3"/>
      <c r="F3" s="3"/>
    </row>
    <row r="4" spans="1:6">
      <c r="A4" s="195" t="s">
        <v>299</v>
      </c>
      <c r="B4" s="195"/>
      <c r="C4" s="195"/>
      <c r="D4" s="3"/>
      <c r="E4" s="3"/>
      <c r="F4" s="3"/>
    </row>
    <row r="5" spans="1:6">
      <c r="A5" s="3"/>
      <c r="B5" s="3"/>
      <c r="C5" s="3"/>
      <c r="D5" s="3"/>
      <c r="E5" s="3"/>
      <c r="F5" s="3"/>
    </row>
    <row r="6" spans="1:6" ht="15.75">
      <c r="A6" s="193" t="s">
        <v>100</v>
      </c>
      <c r="B6" s="193"/>
      <c r="C6" s="193"/>
      <c r="D6" s="3"/>
      <c r="E6" s="3"/>
      <c r="F6" s="3"/>
    </row>
    <row r="7" spans="1:6" ht="15.75">
      <c r="A7" s="194" t="s">
        <v>257</v>
      </c>
      <c r="B7" s="194"/>
      <c r="C7" s="194"/>
      <c r="D7" s="3"/>
      <c r="E7" s="3"/>
      <c r="F7" s="3"/>
    </row>
    <row r="8" spans="1:6">
      <c r="A8" s="3"/>
      <c r="B8" s="3"/>
      <c r="C8" s="3"/>
      <c r="D8" s="3"/>
      <c r="E8" s="3"/>
      <c r="F8" s="3"/>
    </row>
    <row r="9" spans="1:6">
      <c r="A9" s="3"/>
      <c r="B9" s="3"/>
      <c r="C9" s="3"/>
      <c r="D9" s="3"/>
      <c r="E9" s="3"/>
      <c r="F9" s="3"/>
    </row>
    <row r="10" spans="1:6" ht="25.5">
      <c r="A10" s="4" t="s">
        <v>50</v>
      </c>
      <c r="B10" s="16" t="s">
        <v>96</v>
      </c>
      <c r="C10" s="16" t="s">
        <v>97</v>
      </c>
      <c r="D10" s="3"/>
      <c r="E10" s="3"/>
      <c r="F10" s="3"/>
    </row>
    <row r="11" spans="1:6" ht="25.5">
      <c r="A11" s="98" t="s">
        <v>95</v>
      </c>
      <c r="B11" s="59" t="s">
        <v>170</v>
      </c>
      <c r="C11" s="99">
        <f>C12+C16</f>
        <v>3034.4600699999937</v>
      </c>
      <c r="D11" s="3"/>
      <c r="E11" s="3" t="s">
        <v>105</v>
      </c>
      <c r="F11" s="3"/>
    </row>
    <row r="12" spans="1:6">
      <c r="A12" s="21" t="s">
        <v>51</v>
      </c>
      <c r="B12" s="10" t="s">
        <v>171</v>
      </c>
      <c r="C12" s="26">
        <f>C13</f>
        <v>-35253.9</v>
      </c>
      <c r="D12" s="3"/>
      <c r="E12" s="3"/>
      <c r="F12" s="3"/>
    </row>
    <row r="13" spans="1:6">
      <c r="A13" s="20" t="s">
        <v>52</v>
      </c>
      <c r="B13" s="9" t="s">
        <v>172</v>
      </c>
      <c r="C13" s="14">
        <f>C14</f>
        <v>-35253.9</v>
      </c>
      <c r="D13" s="3"/>
      <c r="E13" s="3"/>
      <c r="F13" s="3"/>
    </row>
    <row r="14" spans="1:6">
      <c r="A14" s="22" t="s">
        <v>53</v>
      </c>
      <c r="B14" s="9" t="s">
        <v>173</v>
      </c>
      <c r="C14" s="14">
        <v>-35253.9</v>
      </c>
      <c r="D14" s="3"/>
      <c r="E14" s="3"/>
      <c r="F14" s="3"/>
    </row>
    <row r="15" spans="1:6" ht="25.5">
      <c r="A15" s="100" t="s">
        <v>98</v>
      </c>
      <c r="B15" s="15" t="s">
        <v>174</v>
      </c>
      <c r="C15" s="99">
        <f>-35253.9</f>
        <v>-35253.9</v>
      </c>
      <c r="D15" s="3"/>
      <c r="E15" s="3"/>
      <c r="F15" s="3"/>
    </row>
    <row r="16" spans="1:6">
      <c r="A16" s="20" t="s">
        <v>35</v>
      </c>
      <c r="B16" s="10" t="s">
        <v>175</v>
      </c>
      <c r="C16" s="14">
        <f>C17</f>
        <v>38288.360069999995</v>
      </c>
      <c r="D16" s="3"/>
      <c r="E16" s="3"/>
      <c r="F16" s="3"/>
    </row>
    <row r="17" spans="1:6">
      <c r="A17" s="20" t="s">
        <v>36</v>
      </c>
      <c r="B17" s="9" t="s">
        <v>176</v>
      </c>
      <c r="C17" s="14">
        <f>C18</f>
        <v>38288.360069999995</v>
      </c>
      <c r="D17" s="3"/>
      <c r="E17" s="3"/>
      <c r="F17" s="3"/>
    </row>
    <row r="18" spans="1:6">
      <c r="A18" s="20" t="s">
        <v>37</v>
      </c>
      <c r="B18" s="9" t="s">
        <v>177</v>
      </c>
      <c r="C18" s="14">
        <f>C19</f>
        <v>38288.360069999995</v>
      </c>
      <c r="D18" s="3"/>
      <c r="E18" s="3"/>
      <c r="F18" s="3"/>
    </row>
    <row r="19" spans="1:6" ht="25.5">
      <c r="A19" s="101" t="s">
        <v>99</v>
      </c>
      <c r="B19" s="15" t="s">
        <v>178</v>
      </c>
      <c r="C19" s="99">
        <f>' №8'!G259</f>
        <v>38288.360069999995</v>
      </c>
      <c r="D19" s="3"/>
      <c r="E19" s="3"/>
      <c r="F19" s="3"/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  <row r="23" spans="1:6">
      <c r="A23" s="3"/>
      <c r="B23" s="3"/>
      <c r="C23" s="3"/>
      <c r="D23" s="3"/>
      <c r="E23" s="3"/>
      <c r="F23" s="3"/>
    </row>
    <row r="24" spans="1:6">
      <c r="A24" s="3"/>
      <c r="B24" s="3"/>
      <c r="C24" s="3"/>
      <c r="D24" s="3"/>
      <c r="E24" s="3"/>
      <c r="F24" s="3"/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</sheetData>
  <mergeCells count="6">
    <mergeCell ref="A6:C6"/>
    <mergeCell ref="A7:C7"/>
    <mergeCell ref="A1:C1"/>
    <mergeCell ref="A2:C2"/>
    <mergeCell ref="A3:C3"/>
    <mergeCell ref="A4:C4"/>
  </mergeCells>
  <printOptions horizontalCentered="1"/>
  <pageMargins left="1.1811023622047245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A5" sqref="A5"/>
    </sheetView>
  </sheetViews>
  <sheetFormatPr defaultRowHeight="12.75"/>
  <cols>
    <col min="1" max="1" width="47.7109375" style="18" customWidth="1"/>
    <col min="2" max="2" width="8.140625" customWidth="1"/>
    <col min="3" max="3" width="9.85546875" customWidth="1"/>
    <col min="4" max="4" width="13.42578125" customWidth="1"/>
    <col min="5" max="5" width="9.5703125" bestFit="1" customWidth="1"/>
  </cols>
  <sheetData>
    <row r="1" spans="1:5">
      <c r="A1" s="195" t="s">
        <v>260</v>
      </c>
      <c r="B1" s="195"/>
      <c r="C1" s="195"/>
      <c r="D1" s="195"/>
      <c r="E1" s="23"/>
    </row>
    <row r="2" spans="1:5">
      <c r="A2" s="198" t="s">
        <v>301</v>
      </c>
      <c r="B2" s="198"/>
      <c r="C2" s="198"/>
      <c r="D2" s="198"/>
      <c r="E2" s="24"/>
    </row>
    <row r="3" spans="1:5">
      <c r="A3" s="198" t="s">
        <v>34</v>
      </c>
      <c r="B3" s="198"/>
      <c r="C3" s="198"/>
      <c r="D3" s="198"/>
      <c r="E3" s="24"/>
    </row>
    <row r="4" spans="1:5">
      <c r="A4" s="195" t="s">
        <v>302</v>
      </c>
      <c r="B4" s="195"/>
      <c r="C4" s="195"/>
      <c r="D4" s="195"/>
      <c r="E4" s="25"/>
    </row>
    <row r="5" spans="1:5" ht="6" customHeight="1">
      <c r="A5" s="30"/>
      <c r="B5" s="30"/>
      <c r="C5" s="30"/>
      <c r="D5" s="30"/>
      <c r="E5" s="25"/>
    </row>
    <row r="6" spans="1:5" hidden="1">
      <c r="A6" s="30"/>
      <c r="B6" s="30"/>
      <c r="C6" s="30"/>
      <c r="D6" s="30"/>
      <c r="E6" s="25"/>
    </row>
    <row r="7" spans="1:5" hidden="1">
      <c r="A7" s="45"/>
      <c r="B7" s="27"/>
      <c r="C7" s="27"/>
      <c r="D7" s="86"/>
    </row>
    <row r="8" spans="1:5" ht="15.75">
      <c r="A8" s="197" t="s">
        <v>261</v>
      </c>
      <c r="B8" s="197"/>
      <c r="C8" s="197"/>
      <c r="D8" s="197"/>
    </row>
    <row r="9" spans="1:5" ht="15.75">
      <c r="A9" s="197" t="s">
        <v>11</v>
      </c>
      <c r="B9" s="197"/>
      <c r="C9" s="197"/>
      <c r="D9" s="197"/>
    </row>
    <row r="10" spans="1:5" ht="15.75">
      <c r="A10" s="196" t="s">
        <v>112</v>
      </c>
      <c r="B10" s="196"/>
      <c r="C10" s="196"/>
      <c r="D10" s="196"/>
    </row>
    <row r="11" spans="1:5" ht="6" customHeight="1">
      <c r="A11" s="48"/>
      <c r="B11" s="48"/>
      <c r="C11" s="48"/>
      <c r="D11" s="48"/>
    </row>
    <row r="12" spans="1:5" hidden="1">
      <c r="A12" s="48"/>
      <c r="B12" s="48"/>
      <c r="C12" s="48"/>
      <c r="D12" s="48"/>
    </row>
    <row r="13" spans="1:5" hidden="1">
      <c r="A13" s="48"/>
      <c r="B13" s="48"/>
      <c r="C13" s="48"/>
      <c r="D13" s="48"/>
    </row>
    <row r="14" spans="1:5" hidden="1">
      <c r="A14" s="48"/>
      <c r="B14" s="48"/>
      <c r="C14" s="48"/>
      <c r="D14" s="48"/>
    </row>
    <row r="15" spans="1:5">
      <c r="A15" s="51"/>
      <c r="B15" s="28"/>
      <c r="C15" s="28"/>
      <c r="D15" s="87" t="s">
        <v>180</v>
      </c>
    </row>
    <row r="16" spans="1:5">
      <c r="A16" s="56" t="s">
        <v>12</v>
      </c>
      <c r="B16" s="88" t="s">
        <v>13</v>
      </c>
      <c r="C16" s="88" t="s">
        <v>101</v>
      </c>
      <c r="D16" s="89" t="s">
        <v>29</v>
      </c>
    </row>
    <row r="17" spans="1:4">
      <c r="A17" s="57">
        <v>1</v>
      </c>
      <c r="B17" s="35">
        <v>2</v>
      </c>
      <c r="C17" s="35">
        <v>3</v>
      </c>
      <c r="D17" s="35">
        <v>6</v>
      </c>
    </row>
    <row r="18" spans="1:4">
      <c r="A18" s="78" t="s">
        <v>14</v>
      </c>
      <c r="B18" s="90" t="s">
        <v>8</v>
      </c>
      <c r="C18" s="91"/>
      <c r="D18" s="102">
        <f>D19+D21+D22+D24+D25</f>
        <v>12906.722949999999</v>
      </c>
    </row>
    <row r="19" spans="1:4" ht="25.5">
      <c r="A19" s="65" t="s">
        <v>27</v>
      </c>
      <c r="B19" s="90" t="s">
        <v>8</v>
      </c>
      <c r="C19" s="90" t="s">
        <v>15</v>
      </c>
      <c r="D19" s="102">
        <f>' №8'!G16</f>
        <v>1118.039</v>
      </c>
    </row>
    <row r="20" spans="1:4" ht="33" hidden="1" customHeight="1">
      <c r="A20" s="69" t="s">
        <v>194</v>
      </c>
      <c r="B20" s="9" t="s">
        <v>8</v>
      </c>
      <c r="C20" s="8" t="s">
        <v>44</v>
      </c>
      <c r="D20" s="103">
        <f>' №8'!G23</f>
        <v>0</v>
      </c>
    </row>
    <row r="21" spans="1:4" ht="38.25">
      <c r="A21" s="65" t="s">
        <v>1</v>
      </c>
      <c r="B21" s="92" t="s">
        <v>8</v>
      </c>
      <c r="C21" s="93" t="s">
        <v>16</v>
      </c>
      <c r="D21" s="102">
        <f>' №8'!G33</f>
        <v>10225.88595</v>
      </c>
    </row>
    <row r="22" spans="1:4" ht="38.25">
      <c r="A22" s="71" t="s">
        <v>185</v>
      </c>
      <c r="B22" s="67" t="s">
        <v>8</v>
      </c>
      <c r="C22" s="8" t="s">
        <v>9</v>
      </c>
      <c r="D22" s="103">
        <f>' №8'!G50</f>
        <v>15.3</v>
      </c>
    </row>
    <row r="23" spans="1:4" hidden="1">
      <c r="A23" s="64" t="s">
        <v>77</v>
      </c>
      <c r="B23" s="92" t="s">
        <v>8</v>
      </c>
      <c r="C23" s="93" t="s">
        <v>19</v>
      </c>
      <c r="D23" s="102">
        <v>0</v>
      </c>
    </row>
    <row r="24" spans="1:4">
      <c r="A24" s="64" t="s">
        <v>61</v>
      </c>
      <c r="B24" s="90" t="s">
        <v>8</v>
      </c>
      <c r="C24" s="90" t="s">
        <v>78</v>
      </c>
      <c r="D24" s="36">
        <f>' №8'!G59</f>
        <v>50</v>
      </c>
    </row>
    <row r="25" spans="1:4">
      <c r="A25" s="65" t="s">
        <v>79</v>
      </c>
      <c r="B25" s="90" t="s">
        <v>8</v>
      </c>
      <c r="C25" s="90" t="s">
        <v>80</v>
      </c>
      <c r="D25" s="36">
        <f>' №8'!G63</f>
        <v>1497.498</v>
      </c>
    </row>
    <row r="26" spans="1:4">
      <c r="A26" s="65" t="s">
        <v>62</v>
      </c>
      <c r="B26" s="90" t="s">
        <v>15</v>
      </c>
      <c r="C26" s="90"/>
      <c r="D26" s="36">
        <f>D27</f>
        <v>370.9</v>
      </c>
    </row>
    <row r="27" spans="1:4">
      <c r="A27" s="65" t="s">
        <v>25</v>
      </c>
      <c r="B27" s="90" t="s">
        <v>15</v>
      </c>
      <c r="C27" s="90" t="s">
        <v>44</v>
      </c>
      <c r="D27" s="36">
        <f>' №8'!G79</f>
        <v>370.9</v>
      </c>
    </row>
    <row r="28" spans="1:4" ht="25.5">
      <c r="A28" s="65" t="s">
        <v>57</v>
      </c>
      <c r="B28" s="90" t="s">
        <v>44</v>
      </c>
      <c r="C28" s="90"/>
      <c r="D28" s="36">
        <f>D30+D29</f>
        <v>130.05302</v>
      </c>
    </row>
    <row r="29" spans="1:4" ht="38.25">
      <c r="A29" s="65" t="s">
        <v>65</v>
      </c>
      <c r="B29" s="90" t="s">
        <v>44</v>
      </c>
      <c r="C29" s="90" t="s">
        <v>21</v>
      </c>
      <c r="D29" s="36">
        <f>' №8'!G89</f>
        <v>50</v>
      </c>
    </row>
    <row r="30" spans="1:4">
      <c r="A30" s="65" t="s">
        <v>58</v>
      </c>
      <c r="B30" s="90" t="s">
        <v>44</v>
      </c>
      <c r="C30" s="90" t="s">
        <v>54</v>
      </c>
      <c r="D30" s="36">
        <f>' №8'!G98</f>
        <v>80.053020000000004</v>
      </c>
    </row>
    <row r="31" spans="1:4">
      <c r="A31" s="78" t="s">
        <v>48</v>
      </c>
      <c r="B31" s="90" t="s">
        <v>16</v>
      </c>
      <c r="C31" s="90"/>
      <c r="D31" s="36">
        <f>D32+D33</f>
        <v>2621.2579999999998</v>
      </c>
    </row>
    <row r="32" spans="1:4">
      <c r="A32" s="78" t="s">
        <v>93</v>
      </c>
      <c r="B32" s="90" t="s">
        <v>16</v>
      </c>
      <c r="C32" s="90" t="s">
        <v>21</v>
      </c>
      <c r="D32" s="36">
        <f>' №8'!G106</f>
        <v>2621.2579999999998</v>
      </c>
    </row>
    <row r="33" spans="1:4">
      <c r="A33" s="78" t="s">
        <v>70</v>
      </c>
      <c r="B33" s="90" t="s">
        <v>16</v>
      </c>
      <c r="C33" s="90" t="s">
        <v>56</v>
      </c>
      <c r="D33" s="36">
        <f>' №8'!G114</f>
        <v>0</v>
      </c>
    </row>
    <row r="34" spans="1:4">
      <c r="A34" s="65" t="s">
        <v>17</v>
      </c>
      <c r="B34" s="90" t="s">
        <v>18</v>
      </c>
      <c r="C34" s="19"/>
      <c r="D34" s="36">
        <f>SUM(D35+D36+D37)</f>
        <v>10191.6131</v>
      </c>
    </row>
    <row r="35" spans="1:4">
      <c r="A35" s="65" t="s">
        <v>40</v>
      </c>
      <c r="B35" s="90" t="s">
        <v>18</v>
      </c>
      <c r="C35" s="90" t="s">
        <v>8</v>
      </c>
      <c r="D35" s="104">
        <f>' №8'!G123</f>
        <v>1700.3989999999999</v>
      </c>
    </row>
    <row r="36" spans="1:4">
      <c r="A36" s="64" t="s">
        <v>41</v>
      </c>
      <c r="B36" s="90" t="s">
        <v>18</v>
      </c>
      <c r="C36" s="90" t="s">
        <v>15</v>
      </c>
      <c r="D36" s="105">
        <f>' №8'!G137</f>
        <v>2734.6480000000001</v>
      </c>
    </row>
    <row r="37" spans="1:4">
      <c r="A37" s="64" t="s">
        <v>43</v>
      </c>
      <c r="B37" s="90" t="s">
        <v>18</v>
      </c>
      <c r="C37" s="90" t="s">
        <v>44</v>
      </c>
      <c r="D37" s="105">
        <f>' №8'!G148</f>
        <v>5756.5661</v>
      </c>
    </row>
    <row r="38" spans="1:4">
      <c r="A38" s="78" t="s">
        <v>55</v>
      </c>
      <c r="B38" s="90" t="s">
        <v>19</v>
      </c>
      <c r="C38" s="94"/>
      <c r="D38" s="105">
        <f>D39</f>
        <v>55.756999999999998</v>
      </c>
    </row>
    <row r="39" spans="1:4">
      <c r="A39" s="78" t="s">
        <v>286</v>
      </c>
      <c r="B39" s="90" t="s">
        <v>19</v>
      </c>
      <c r="C39" s="94" t="s">
        <v>19</v>
      </c>
      <c r="D39" s="105">
        <f>' №8'!G169</f>
        <v>55.756999999999998</v>
      </c>
    </row>
    <row r="40" spans="1:4">
      <c r="A40" s="64" t="s">
        <v>83</v>
      </c>
      <c r="B40" s="90" t="s">
        <v>20</v>
      </c>
      <c r="C40" s="94"/>
      <c r="D40" s="104">
        <f>SUM(D41)</f>
        <v>9485.0749999999989</v>
      </c>
    </row>
    <row r="41" spans="1:4">
      <c r="A41" s="79" t="s">
        <v>10</v>
      </c>
      <c r="B41" s="90" t="s">
        <v>20</v>
      </c>
      <c r="C41" s="90" t="s">
        <v>8</v>
      </c>
      <c r="D41" s="104">
        <f>' №8'!G173</f>
        <v>9485.0749999999989</v>
      </c>
    </row>
    <row r="42" spans="1:4" hidden="1">
      <c r="A42" s="80" t="s">
        <v>109</v>
      </c>
      <c r="B42" s="90" t="s">
        <v>21</v>
      </c>
      <c r="C42" s="90"/>
      <c r="D42" s="104">
        <f>D43</f>
        <v>0</v>
      </c>
    </row>
    <row r="43" spans="1:4" hidden="1">
      <c r="A43" s="80" t="s">
        <v>110</v>
      </c>
      <c r="B43" s="90" t="s">
        <v>21</v>
      </c>
      <c r="C43" s="90" t="s">
        <v>8</v>
      </c>
      <c r="D43" s="104"/>
    </row>
    <row r="44" spans="1:4">
      <c r="A44" s="81" t="s">
        <v>60</v>
      </c>
      <c r="B44" s="35">
        <v>10</v>
      </c>
      <c r="C44" s="35"/>
      <c r="D44" s="36">
        <f>SUM(D45+D46+D47+D48)</f>
        <v>223</v>
      </c>
    </row>
    <row r="45" spans="1:4">
      <c r="A45" s="82" t="s">
        <v>42</v>
      </c>
      <c r="B45" s="95">
        <v>10</v>
      </c>
      <c r="C45" s="90" t="s">
        <v>8</v>
      </c>
      <c r="D45" s="106">
        <f>' №8'!G213</f>
        <v>223</v>
      </c>
    </row>
    <row r="46" spans="1:4" hidden="1">
      <c r="A46" s="81" t="s">
        <v>111</v>
      </c>
      <c r="B46" s="95">
        <v>10</v>
      </c>
      <c r="C46" s="90" t="s">
        <v>44</v>
      </c>
      <c r="D46" s="106">
        <f>1400-1400</f>
        <v>0</v>
      </c>
    </row>
    <row r="47" spans="1:4" hidden="1">
      <c r="A47" s="81" t="s">
        <v>92</v>
      </c>
      <c r="B47" s="95">
        <v>10</v>
      </c>
      <c r="C47" s="90" t="s">
        <v>16</v>
      </c>
      <c r="D47" s="106"/>
    </row>
    <row r="48" spans="1:4" hidden="1">
      <c r="A48" s="81" t="s">
        <v>69</v>
      </c>
      <c r="B48" s="95">
        <v>10</v>
      </c>
      <c r="C48" s="90" t="s">
        <v>9</v>
      </c>
      <c r="D48" s="106"/>
    </row>
    <row r="49" spans="1:6">
      <c r="A49" s="81" t="s">
        <v>82</v>
      </c>
      <c r="B49" s="95">
        <v>11</v>
      </c>
      <c r="C49" s="90"/>
      <c r="D49" s="106">
        <f>D50+D51</f>
        <v>2303.8810000000003</v>
      </c>
    </row>
    <row r="50" spans="1:6" hidden="1">
      <c r="A50" s="81" t="s">
        <v>86</v>
      </c>
      <c r="B50" s="95">
        <v>11</v>
      </c>
      <c r="C50" s="90" t="s">
        <v>8</v>
      </c>
      <c r="D50" s="106">
        <f>' №8'!G233</f>
        <v>0</v>
      </c>
    </row>
    <row r="51" spans="1:6">
      <c r="A51" s="81" t="s">
        <v>84</v>
      </c>
      <c r="B51" s="95">
        <v>11</v>
      </c>
      <c r="C51" s="90" t="s">
        <v>15</v>
      </c>
      <c r="D51" s="106">
        <f>' №8'!G246</f>
        <v>2303.8810000000003</v>
      </c>
    </row>
    <row r="52" spans="1:6">
      <c r="A52" s="96" t="s">
        <v>7</v>
      </c>
      <c r="B52" s="35"/>
      <c r="C52" s="35"/>
      <c r="D52" s="107">
        <f>D18+D26+D28+D31+D34+D38+D40+D42+D44+D49+0.1</f>
        <v>38288.360070000002</v>
      </c>
      <c r="E52" s="17"/>
      <c r="F52" s="17"/>
    </row>
    <row r="53" spans="1:6">
      <c r="A53" s="84"/>
      <c r="B53" s="3"/>
      <c r="C53" s="3"/>
      <c r="D53" s="11"/>
    </row>
    <row r="54" spans="1:6">
      <c r="D54" s="1"/>
    </row>
  </sheetData>
  <mergeCells count="7">
    <mergeCell ref="A10:D10"/>
    <mergeCell ref="A9:D9"/>
    <mergeCell ref="A1:D1"/>
    <mergeCell ref="A2:D2"/>
    <mergeCell ref="A3:D3"/>
    <mergeCell ref="A4:D4"/>
    <mergeCell ref="A8:D8"/>
  </mergeCells>
  <printOptions horizontalCentered="1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2"/>
  <sheetViews>
    <sheetView tabSelected="1" view="pageBreakPreview" zoomScale="88" zoomScaleSheetLayoutView="88" workbookViewId="0">
      <selection activeCell="K17" sqref="K17"/>
    </sheetView>
  </sheetViews>
  <sheetFormatPr defaultRowHeight="12.75"/>
  <cols>
    <col min="1" max="1" width="53" style="18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4" style="2" customWidth="1"/>
    <col min="8" max="8" width="14" style="174" customWidth="1"/>
    <col min="9" max="9" width="21.5703125" customWidth="1"/>
    <col min="10" max="10" width="0.140625" customWidth="1"/>
    <col min="12" max="12" width="10.7109375" bestFit="1" customWidth="1"/>
  </cols>
  <sheetData>
    <row r="1" spans="1:8">
      <c r="A1" s="195" t="s">
        <v>258</v>
      </c>
      <c r="B1" s="195"/>
      <c r="C1" s="195"/>
      <c r="D1" s="195"/>
      <c r="E1" s="195"/>
      <c r="F1" s="195"/>
      <c r="G1" s="195"/>
      <c r="H1" s="173"/>
    </row>
    <row r="2" spans="1:8">
      <c r="A2" s="198" t="s">
        <v>303</v>
      </c>
      <c r="B2" s="198"/>
      <c r="C2" s="198"/>
      <c r="D2" s="198"/>
      <c r="E2" s="198"/>
      <c r="F2" s="198"/>
      <c r="G2" s="198"/>
    </row>
    <row r="3" spans="1:8" ht="12.75" customHeight="1">
      <c r="A3" s="199" t="s">
        <v>34</v>
      </c>
      <c r="B3" s="199"/>
      <c r="C3" s="199"/>
      <c r="D3" s="199"/>
      <c r="E3" s="199"/>
      <c r="F3" s="199"/>
      <c r="G3" s="199"/>
    </row>
    <row r="4" spans="1:8" ht="12.75" customHeight="1">
      <c r="A4" s="199" t="s">
        <v>304</v>
      </c>
      <c r="B4" s="199"/>
      <c r="C4" s="199"/>
      <c r="D4" s="199"/>
      <c r="E4" s="199"/>
      <c r="F4" s="199"/>
      <c r="G4" s="199"/>
    </row>
    <row r="5" spans="1:8" ht="12.75" customHeight="1">
      <c r="A5" s="37"/>
      <c r="B5" s="38"/>
      <c r="C5" s="38"/>
      <c r="D5" s="38"/>
      <c r="E5" s="38"/>
      <c r="F5" s="38"/>
      <c r="G5" s="39"/>
    </row>
    <row r="6" spans="1:8" ht="12.75" customHeight="1">
      <c r="A6" s="37"/>
      <c r="B6" s="38"/>
      <c r="C6" s="38"/>
      <c r="D6" s="38"/>
      <c r="E6" s="38"/>
      <c r="F6" s="38"/>
      <c r="G6" s="39"/>
    </row>
    <row r="7" spans="1:8">
      <c r="A7" s="45"/>
      <c r="B7" s="33"/>
      <c r="C7" s="46"/>
      <c r="D7" s="46"/>
      <c r="E7" s="40"/>
      <c r="F7" s="41"/>
      <c r="G7" s="42"/>
    </row>
    <row r="8" spans="1:8" ht="15.75">
      <c r="A8" s="197" t="s">
        <v>252</v>
      </c>
      <c r="B8" s="197"/>
      <c r="C8" s="197"/>
      <c r="D8" s="197"/>
      <c r="E8" s="197"/>
      <c r="F8" s="197"/>
      <c r="G8" s="197"/>
    </row>
    <row r="9" spans="1:8" ht="2.25" customHeight="1">
      <c r="A9" s="204"/>
      <c r="B9" s="204"/>
      <c r="C9" s="204"/>
      <c r="D9" s="204"/>
      <c r="E9" s="204"/>
      <c r="F9" s="204"/>
      <c r="G9" s="204"/>
    </row>
    <row r="10" spans="1:8" hidden="1">
      <c r="A10" s="204"/>
      <c r="B10" s="204"/>
      <c r="C10" s="204"/>
      <c r="D10" s="204"/>
      <c r="E10" s="204"/>
      <c r="F10" s="204"/>
      <c r="G10" s="47"/>
    </row>
    <row r="11" spans="1:8" hidden="1">
      <c r="A11" s="48"/>
      <c r="B11" s="49"/>
      <c r="C11" s="49"/>
      <c r="D11" s="49"/>
      <c r="E11" s="50"/>
      <c r="F11" s="49"/>
      <c r="G11" s="47"/>
    </row>
    <row r="12" spans="1:8">
      <c r="A12" s="51"/>
      <c r="B12" s="52"/>
      <c r="C12" s="53"/>
      <c r="D12" s="53"/>
      <c r="E12" s="54"/>
      <c r="F12" s="53"/>
      <c r="G12" s="55"/>
    </row>
    <row r="13" spans="1:8" ht="25.5">
      <c r="A13" s="56" t="s">
        <v>12</v>
      </c>
      <c r="B13" s="34" t="s">
        <v>47</v>
      </c>
      <c r="C13" s="110" t="s">
        <v>13</v>
      </c>
      <c r="D13" s="110" t="s">
        <v>101</v>
      </c>
      <c r="E13" s="56" t="s">
        <v>22</v>
      </c>
      <c r="F13" s="110" t="s">
        <v>102</v>
      </c>
      <c r="G13" s="176" t="s">
        <v>179</v>
      </c>
    </row>
    <row r="14" spans="1:8">
      <c r="A14" s="57">
        <v>1</v>
      </c>
      <c r="B14" s="109">
        <v>2</v>
      </c>
      <c r="C14" s="6">
        <v>3</v>
      </c>
      <c r="D14" s="6">
        <v>4</v>
      </c>
      <c r="E14" s="35">
        <v>5</v>
      </c>
      <c r="F14" s="6">
        <v>6</v>
      </c>
      <c r="G14" s="177">
        <v>7</v>
      </c>
    </row>
    <row r="15" spans="1:8">
      <c r="A15" s="58" t="s">
        <v>14</v>
      </c>
      <c r="B15" s="112" t="s">
        <v>68</v>
      </c>
      <c r="C15" s="108" t="s">
        <v>8</v>
      </c>
      <c r="D15" s="60"/>
      <c r="E15" s="61"/>
      <c r="F15" s="62"/>
      <c r="G15" s="168">
        <f>G16+G33+G59+G63+G55+G50+G23</f>
        <v>12906.722949999999</v>
      </c>
    </row>
    <row r="16" spans="1:8" ht="25.5">
      <c r="A16" s="113" t="s">
        <v>27</v>
      </c>
      <c r="B16" s="112" t="s">
        <v>68</v>
      </c>
      <c r="C16" s="108" t="s">
        <v>8</v>
      </c>
      <c r="D16" s="108" t="s">
        <v>15</v>
      </c>
      <c r="E16" s="108"/>
      <c r="F16" s="62"/>
      <c r="G16" s="168">
        <f>G17</f>
        <v>1118.039</v>
      </c>
    </row>
    <row r="17" spans="1:12" ht="25.5">
      <c r="A17" s="114" t="s">
        <v>113</v>
      </c>
      <c r="B17" s="115" t="s">
        <v>68</v>
      </c>
      <c r="C17" s="116" t="s">
        <v>8</v>
      </c>
      <c r="D17" s="116" t="s">
        <v>15</v>
      </c>
      <c r="E17" s="116" t="s">
        <v>206</v>
      </c>
      <c r="F17" s="53"/>
      <c r="G17" s="165">
        <f>G18</f>
        <v>1118.039</v>
      </c>
    </row>
    <row r="18" spans="1:12">
      <c r="A18" s="117" t="s">
        <v>38</v>
      </c>
      <c r="B18" s="115" t="s">
        <v>68</v>
      </c>
      <c r="C18" s="116" t="s">
        <v>8</v>
      </c>
      <c r="D18" s="116" t="s">
        <v>15</v>
      </c>
      <c r="E18" s="116" t="s">
        <v>207</v>
      </c>
      <c r="F18" s="53"/>
      <c r="G18" s="165">
        <f>G19</f>
        <v>1118.039</v>
      </c>
    </row>
    <row r="19" spans="1:12" ht="25.5">
      <c r="A19" s="66" t="s">
        <v>114</v>
      </c>
      <c r="B19" s="115" t="s">
        <v>68</v>
      </c>
      <c r="C19" s="116" t="s">
        <v>8</v>
      </c>
      <c r="D19" s="116" t="s">
        <v>15</v>
      </c>
      <c r="E19" s="116" t="s">
        <v>208</v>
      </c>
      <c r="F19" s="118" t="s">
        <v>105</v>
      </c>
      <c r="G19" s="165">
        <f>G20</f>
        <v>1118.039</v>
      </c>
    </row>
    <row r="20" spans="1:12" ht="25.5">
      <c r="A20" s="66" t="s">
        <v>115</v>
      </c>
      <c r="B20" s="115" t="s">
        <v>68</v>
      </c>
      <c r="C20" s="116" t="s">
        <v>8</v>
      </c>
      <c r="D20" s="116" t="s">
        <v>15</v>
      </c>
      <c r="E20" s="116" t="s">
        <v>208</v>
      </c>
      <c r="F20" s="118" t="s">
        <v>155</v>
      </c>
      <c r="G20" s="165">
        <f>G21+G22</f>
        <v>1118.039</v>
      </c>
    </row>
    <row r="21" spans="1:12" ht="25.5">
      <c r="A21" s="66" t="s">
        <v>200</v>
      </c>
      <c r="B21" s="115" t="s">
        <v>68</v>
      </c>
      <c r="C21" s="116" t="s">
        <v>8</v>
      </c>
      <c r="D21" s="116" t="s">
        <v>15</v>
      </c>
      <c r="E21" s="116" t="s">
        <v>208</v>
      </c>
      <c r="F21" s="118" t="s">
        <v>156</v>
      </c>
      <c r="G21" s="165">
        <f>821.94+36.774</f>
        <v>858.71400000000006</v>
      </c>
      <c r="L21" s="186"/>
    </row>
    <row r="22" spans="1:12" ht="38.25">
      <c r="A22" s="68" t="s">
        <v>198</v>
      </c>
      <c r="B22" s="115" t="s">
        <v>68</v>
      </c>
      <c r="C22" s="116" t="s">
        <v>8</v>
      </c>
      <c r="D22" s="116" t="s">
        <v>15</v>
      </c>
      <c r="E22" s="116" t="s">
        <v>208</v>
      </c>
      <c r="F22" s="118" t="s">
        <v>199</v>
      </c>
      <c r="G22" s="165">
        <f>248.22+11.105</f>
        <v>259.32499999999999</v>
      </c>
    </row>
    <row r="23" spans="1:12" ht="36.75" hidden="1" customHeight="1">
      <c r="A23" s="119" t="s">
        <v>194</v>
      </c>
      <c r="B23" s="108" t="s">
        <v>68</v>
      </c>
      <c r="C23" s="108" t="s">
        <v>8</v>
      </c>
      <c r="D23" s="108" t="s">
        <v>44</v>
      </c>
      <c r="E23" s="108"/>
      <c r="F23" s="108"/>
      <c r="G23" s="167">
        <f>G24</f>
        <v>0</v>
      </c>
    </row>
    <row r="24" spans="1:12" ht="24" hidden="1" customHeight="1">
      <c r="A24" s="114" t="s">
        <v>195</v>
      </c>
      <c r="B24" s="116" t="s">
        <v>68</v>
      </c>
      <c r="C24" s="116" t="s">
        <v>8</v>
      </c>
      <c r="D24" s="116" t="s">
        <v>44</v>
      </c>
      <c r="E24" s="116" t="s">
        <v>210</v>
      </c>
      <c r="F24" s="116"/>
      <c r="G24" s="166">
        <f>G25</f>
        <v>0</v>
      </c>
    </row>
    <row r="25" spans="1:12" ht="24.75" hidden="1" customHeight="1">
      <c r="A25" s="114" t="s">
        <v>196</v>
      </c>
      <c r="B25" s="116" t="s">
        <v>68</v>
      </c>
      <c r="C25" s="116" t="s">
        <v>8</v>
      </c>
      <c r="D25" s="116" t="s">
        <v>44</v>
      </c>
      <c r="E25" s="116" t="s">
        <v>209</v>
      </c>
      <c r="F25" s="116"/>
      <c r="G25" s="166">
        <f>G26</f>
        <v>0</v>
      </c>
    </row>
    <row r="26" spans="1:12" ht="24" hidden="1" customHeight="1">
      <c r="A26" s="120" t="s">
        <v>114</v>
      </c>
      <c r="B26" s="116" t="s">
        <v>68</v>
      </c>
      <c r="C26" s="116" t="s">
        <v>8</v>
      </c>
      <c r="D26" s="116" t="s">
        <v>44</v>
      </c>
      <c r="E26" s="116" t="s">
        <v>211</v>
      </c>
      <c r="F26" s="116"/>
      <c r="G26" s="166">
        <f>G27+G32</f>
        <v>0</v>
      </c>
    </row>
    <row r="27" spans="1:12" ht="27.75" hidden="1" customHeight="1">
      <c r="A27" s="120" t="s">
        <v>197</v>
      </c>
      <c r="B27" s="116" t="s">
        <v>68</v>
      </c>
      <c r="C27" s="116" t="s">
        <v>8</v>
      </c>
      <c r="D27" s="116" t="s">
        <v>44</v>
      </c>
      <c r="E27" s="116" t="s">
        <v>211</v>
      </c>
      <c r="F27" s="116" t="s">
        <v>155</v>
      </c>
      <c r="G27" s="166">
        <f>G28+G30</f>
        <v>0</v>
      </c>
    </row>
    <row r="28" spans="1:12" ht="24.75" hidden="1" customHeight="1">
      <c r="A28" s="120" t="s">
        <v>201</v>
      </c>
      <c r="B28" s="116" t="s">
        <v>68</v>
      </c>
      <c r="C28" s="116" t="s">
        <v>8</v>
      </c>
      <c r="D28" s="116" t="s">
        <v>44</v>
      </c>
      <c r="E28" s="116" t="s">
        <v>211</v>
      </c>
      <c r="F28" s="116" t="s">
        <v>156</v>
      </c>
      <c r="G28" s="166">
        <v>0</v>
      </c>
    </row>
    <row r="29" spans="1:12" ht="24" hidden="1" customHeight="1">
      <c r="A29" s="120" t="s">
        <v>118</v>
      </c>
      <c r="B29" s="116" t="s">
        <v>68</v>
      </c>
      <c r="C29" s="116" t="s">
        <v>8</v>
      </c>
      <c r="D29" s="116" t="s">
        <v>44</v>
      </c>
      <c r="E29" s="116" t="s">
        <v>211</v>
      </c>
      <c r="F29" s="116" t="s">
        <v>157</v>
      </c>
      <c r="G29" s="166"/>
    </row>
    <row r="30" spans="1:12" ht="24" hidden="1" customHeight="1">
      <c r="A30" s="68" t="s">
        <v>198</v>
      </c>
      <c r="B30" s="116" t="s">
        <v>68</v>
      </c>
      <c r="C30" s="116" t="s">
        <v>8</v>
      </c>
      <c r="D30" s="116" t="s">
        <v>44</v>
      </c>
      <c r="E30" s="116" t="s">
        <v>211</v>
      </c>
      <c r="F30" s="116" t="s">
        <v>199</v>
      </c>
      <c r="G30" s="166">
        <v>0</v>
      </c>
    </row>
    <row r="31" spans="1:12" ht="27.75" hidden="1" customHeight="1">
      <c r="A31" s="120" t="s">
        <v>119</v>
      </c>
      <c r="B31" s="116" t="s">
        <v>68</v>
      </c>
      <c r="C31" s="116" t="s">
        <v>8</v>
      </c>
      <c r="D31" s="116" t="s">
        <v>44</v>
      </c>
      <c r="E31" s="116" t="s">
        <v>211</v>
      </c>
      <c r="F31" s="116" t="s">
        <v>158</v>
      </c>
      <c r="G31" s="166">
        <f>G32</f>
        <v>0</v>
      </c>
    </row>
    <row r="32" spans="1:12" ht="24.75" hidden="1" customHeight="1">
      <c r="A32" s="120" t="s">
        <v>120</v>
      </c>
      <c r="B32" s="116" t="s">
        <v>68</v>
      </c>
      <c r="C32" s="116" t="s">
        <v>8</v>
      </c>
      <c r="D32" s="116" t="s">
        <v>44</v>
      </c>
      <c r="E32" s="116" t="s">
        <v>211</v>
      </c>
      <c r="F32" s="116" t="s">
        <v>159</v>
      </c>
      <c r="G32" s="166">
        <v>0</v>
      </c>
    </row>
    <row r="33" spans="1:9" ht="38.25">
      <c r="A33" s="113" t="s">
        <v>1</v>
      </c>
      <c r="B33" s="116" t="s">
        <v>68</v>
      </c>
      <c r="C33" s="121" t="s">
        <v>8</v>
      </c>
      <c r="D33" s="122" t="s">
        <v>16</v>
      </c>
      <c r="E33" s="60"/>
      <c r="F33" s="62"/>
      <c r="G33" s="168">
        <f>G34+G47</f>
        <v>10225.88595</v>
      </c>
    </row>
    <row r="34" spans="1:9" ht="25.5">
      <c r="A34" s="114" t="s">
        <v>116</v>
      </c>
      <c r="B34" s="115" t="s">
        <v>68</v>
      </c>
      <c r="C34" s="118" t="s">
        <v>8</v>
      </c>
      <c r="D34" s="123" t="s">
        <v>16</v>
      </c>
      <c r="E34" s="115" t="s">
        <v>212</v>
      </c>
      <c r="F34" s="124"/>
      <c r="G34" s="166">
        <f>G35</f>
        <v>10225.88595</v>
      </c>
    </row>
    <row r="35" spans="1:9" ht="25.5">
      <c r="A35" s="117" t="s">
        <v>117</v>
      </c>
      <c r="B35" s="115" t="s">
        <v>68</v>
      </c>
      <c r="C35" s="118" t="s">
        <v>8</v>
      </c>
      <c r="D35" s="123" t="s">
        <v>16</v>
      </c>
      <c r="E35" s="115" t="s">
        <v>213</v>
      </c>
      <c r="F35" s="118"/>
      <c r="G35" s="165">
        <f>G36</f>
        <v>10225.88595</v>
      </c>
    </row>
    <row r="36" spans="1:9" ht="25.5">
      <c r="A36" s="66" t="s">
        <v>114</v>
      </c>
      <c r="B36" s="115" t="s">
        <v>68</v>
      </c>
      <c r="C36" s="124" t="s">
        <v>8</v>
      </c>
      <c r="D36" s="124" t="s">
        <v>16</v>
      </c>
      <c r="E36" s="116" t="s">
        <v>214</v>
      </c>
      <c r="F36" s="118"/>
      <c r="G36" s="165">
        <f>G37+G41+G43</f>
        <v>10225.88595</v>
      </c>
    </row>
    <row r="37" spans="1:9" ht="25.5">
      <c r="A37" s="66" t="s">
        <v>115</v>
      </c>
      <c r="B37" s="115" t="s">
        <v>68</v>
      </c>
      <c r="C37" s="124" t="s">
        <v>8</v>
      </c>
      <c r="D37" s="124" t="s">
        <v>16</v>
      </c>
      <c r="E37" s="116" t="s">
        <v>214</v>
      </c>
      <c r="F37" s="118" t="s">
        <v>155</v>
      </c>
      <c r="G37" s="165">
        <f>G38+G40+G39</f>
        <v>8627.0210000000006</v>
      </c>
    </row>
    <row r="38" spans="1:9" ht="25.5">
      <c r="A38" s="66" t="s">
        <v>202</v>
      </c>
      <c r="B38" s="115" t="s">
        <v>68</v>
      </c>
      <c r="C38" s="124" t="s">
        <v>8</v>
      </c>
      <c r="D38" s="124" t="s">
        <v>16</v>
      </c>
      <c r="E38" s="116" t="s">
        <v>214</v>
      </c>
      <c r="F38" s="118" t="s">
        <v>156</v>
      </c>
      <c r="G38" s="165">
        <f>6600-310-46.774+200+28.3</f>
        <v>6471.5259999999998</v>
      </c>
    </row>
    <row r="39" spans="1:9" ht="38.25">
      <c r="A39" s="68" t="s">
        <v>198</v>
      </c>
      <c r="B39" s="115" t="s">
        <v>68</v>
      </c>
      <c r="C39" s="124" t="s">
        <v>8</v>
      </c>
      <c r="D39" s="124" t="s">
        <v>16</v>
      </c>
      <c r="E39" s="116" t="s">
        <v>214</v>
      </c>
      <c r="F39" s="118" t="s">
        <v>199</v>
      </c>
      <c r="G39" s="165">
        <f>1993.2-100-11.105+8.6</f>
        <v>1890.6949999999999</v>
      </c>
    </row>
    <row r="40" spans="1:9" ht="25.5">
      <c r="A40" s="66" t="s">
        <v>118</v>
      </c>
      <c r="B40" s="115" t="s">
        <v>68</v>
      </c>
      <c r="C40" s="124" t="s">
        <v>8</v>
      </c>
      <c r="D40" s="124" t="s">
        <v>16</v>
      </c>
      <c r="E40" s="116" t="s">
        <v>214</v>
      </c>
      <c r="F40" s="118" t="s">
        <v>157</v>
      </c>
      <c r="G40" s="165">
        <f>275-10.2</f>
        <v>264.8</v>
      </c>
    </row>
    <row r="41" spans="1:9" ht="25.5">
      <c r="A41" s="66" t="s">
        <v>119</v>
      </c>
      <c r="B41" s="115" t="s">
        <v>68</v>
      </c>
      <c r="C41" s="124" t="s">
        <v>8</v>
      </c>
      <c r="D41" s="124" t="s">
        <v>16</v>
      </c>
      <c r="E41" s="116" t="s">
        <v>214</v>
      </c>
      <c r="F41" s="123" t="s">
        <v>105</v>
      </c>
      <c r="G41" s="165">
        <f>G42</f>
        <v>1533.8649499999999</v>
      </c>
    </row>
    <row r="42" spans="1:9" ht="25.5">
      <c r="A42" s="66" t="s">
        <v>120</v>
      </c>
      <c r="B42" s="115" t="s">
        <v>68</v>
      </c>
      <c r="C42" s="124" t="s">
        <v>8</v>
      </c>
      <c r="D42" s="124" t="s">
        <v>16</v>
      </c>
      <c r="E42" s="116" t="s">
        <v>214</v>
      </c>
      <c r="F42" s="123" t="s">
        <v>159</v>
      </c>
      <c r="G42" s="165">
        <f>1325.3+100+58.56495+50</f>
        <v>1533.8649499999999</v>
      </c>
      <c r="H42" s="188"/>
      <c r="I42" s="189"/>
    </row>
    <row r="43" spans="1:9">
      <c r="A43" s="66" t="s">
        <v>121</v>
      </c>
      <c r="B43" s="115" t="s">
        <v>68</v>
      </c>
      <c r="C43" s="124" t="s">
        <v>8</v>
      </c>
      <c r="D43" s="124" t="s">
        <v>16</v>
      </c>
      <c r="E43" s="116" t="s">
        <v>214</v>
      </c>
      <c r="F43" s="123" t="s">
        <v>160</v>
      </c>
      <c r="G43" s="165">
        <f>G44+G45+G46</f>
        <v>65</v>
      </c>
    </row>
    <row r="44" spans="1:9">
      <c r="A44" s="66" t="s">
        <v>122</v>
      </c>
      <c r="B44" s="115" t="s">
        <v>68</v>
      </c>
      <c r="C44" s="124" t="s">
        <v>8</v>
      </c>
      <c r="D44" s="124" t="s">
        <v>16</v>
      </c>
      <c r="E44" s="116" t="s">
        <v>214</v>
      </c>
      <c r="F44" s="123" t="s">
        <v>161</v>
      </c>
      <c r="G44" s="165">
        <v>11</v>
      </c>
    </row>
    <row r="45" spans="1:9">
      <c r="A45" s="125" t="s">
        <v>181</v>
      </c>
      <c r="B45" s="115" t="s">
        <v>68</v>
      </c>
      <c r="C45" s="124" t="s">
        <v>8</v>
      </c>
      <c r="D45" s="124" t="s">
        <v>16</v>
      </c>
      <c r="E45" s="116" t="s">
        <v>214</v>
      </c>
      <c r="F45" s="123" t="s">
        <v>162</v>
      </c>
      <c r="G45" s="165">
        <v>4</v>
      </c>
    </row>
    <row r="46" spans="1:9">
      <c r="A46" s="125" t="s">
        <v>182</v>
      </c>
      <c r="B46" s="115" t="s">
        <v>68</v>
      </c>
      <c r="C46" s="124" t="s">
        <v>8</v>
      </c>
      <c r="D46" s="124" t="s">
        <v>16</v>
      </c>
      <c r="E46" s="116" t="s">
        <v>214</v>
      </c>
      <c r="F46" s="123" t="s">
        <v>183</v>
      </c>
      <c r="G46" s="165">
        <v>50</v>
      </c>
    </row>
    <row r="47" spans="1:9" ht="28.5" hidden="1" customHeight="1">
      <c r="A47" s="58" t="s">
        <v>124</v>
      </c>
      <c r="B47" s="112" t="s">
        <v>68</v>
      </c>
      <c r="C47" s="126" t="s">
        <v>8</v>
      </c>
      <c r="D47" s="126" t="s">
        <v>16</v>
      </c>
      <c r="E47" s="108" t="s">
        <v>215</v>
      </c>
      <c r="F47" s="122"/>
      <c r="G47" s="168">
        <f>G48</f>
        <v>0</v>
      </c>
    </row>
    <row r="48" spans="1:9" ht="25.5" hidden="1">
      <c r="A48" s="66" t="s">
        <v>119</v>
      </c>
      <c r="B48" s="115" t="s">
        <v>68</v>
      </c>
      <c r="C48" s="124" t="s">
        <v>8</v>
      </c>
      <c r="D48" s="124" t="s">
        <v>16</v>
      </c>
      <c r="E48" s="116" t="s">
        <v>215</v>
      </c>
      <c r="F48" s="123" t="s">
        <v>158</v>
      </c>
      <c r="G48" s="165">
        <f>G49</f>
        <v>0</v>
      </c>
    </row>
    <row r="49" spans="1:7" ht="25.5" hidden="1">
      <c r="A49" s="66" t="s">
        <v>120</v>
      </c>
      <c r="B49" s="115" t="s">
        <v>68</v>
      </c>
      <c r="C49" s="124" t="s">
        <v>8</v>
      </c>
      <c r="D49" s="124" t="s">
        <v>16</v>
      </c>
      <c r="E49" s="116" t="s">
        <v>215</v>
      </c>
      <c r="F49" s="123" t="s">
        <v>159</v>
      </c>
      <c r="G49" s="165">
        <v>0</v>
      </c>
    </row>
    <row r="50" spans="1:7" ht="38.25">
      <c r="A50" s="127" t="s">
        <v>185</v>
      </c>
      <c r="B50" s="128" t="s">
        <v>68</v>
      </c>
      <c r="C50" s="129" t="s">
        <v>8</v>
      </c>
      <c r="D50" s="128" t="s">
        <v>9</v>
      </c>
      <c r="E50" s="128"/>
      <c r="F50" s="122"/>
      <c r="G50" s="168">
        <f>G51</f>
        <v>15.3</v>
      </c>
    </row>
    <row r="51" spans="1:7" ht="68.25" customHeight="1">
      <c r="A51" s="71" t="s">
        <v>186</v>
      </c>
      <c r="B51" s="130" t="s">
        <v>68</v>
      </c>
      <c r="C51" s="131" t="s">
        <v>8</v>
      </c>
      <c r="D51" s="130" t="s">
        <v>9</v>
      </c>
      <c r="E51" s="130" t="s">
        <v>216</v>
      </c>
      <c r="F51" s="123"/>
      <c r="G51" s="165">
        <f>G52</f>
        <v>15.3</v>
      </c>
    </row>
    <row r="52" spans="1:7">
      <c r="A52" s="71" t="s">
        <v>91</v>
      </c>
      <c r="B52" s="130" t="s">
        <v>68</v>
      </c>
      <c r="C52" s="131" t="s">
        <v>8</v>
      </c>
      <c r="D52" s="130" t="s">
        <v>9</v>
      </c>
      <c r="E52" s="130" t="s">
        <v>217</v>
      </c>
      <c r="F52" s="123"/>
      <c r="G52" s="165">
        <f>G53</f>
        <v>15.3</v>
      </c>
    </row>
    <row r="53" spans="1:7" ht="25.5">
      <c r="A53" s="132" t="s">
        <v>184</v>
      </c>
      <c r="B53" s="130" t="s">
        <v>68</v>
      </c>
      <c r="C53" s="131" t="s">
        <v>8</v>
      </c>
      <c r="D53" s="130" t="s">
        <v>9</v>
      </c>
      <c r="E53" s="130" t="s">
        <v>217</v>
      </c>
      <c r="F53" s="123" t="s">
        <v>248</v>
      </c>
      <c r="G53" s="165">
        <f>G54</f>
        <v>15.3</v>
      </c>
    </row>
    <row r="54" spans="1:7" ht="33.75" customHeight="1">
      <c r="A54" s="71" t="s">
        <v>188</v>
      </c>
      <c r="B54" s="130" t="s">
        <v>68</v>
      </c>
      <c r="C54" s="131" t="s">
        <v>8</v>
      </c>
      <c r="D54" s="130" t="s">
        <v>9</v>
      </c>
      <c r="E54" s="130" t="s">
        <v>217</v>
      </c>
      <c r="F54" s="123" t="s">
        <v>248</v>
      </c>
      <c r="G54" s="165">
        <v>15.3</v>
      </c>
    </row>
    <row r="55" spans="1:7" ht="12.75" hidden="1" customHeight="1">
      <c r="A55" s="58" t="s">
        <v>77</v>
      </c>
      <c r="B55" s="59" t="s">
        <v>68</v>
      </c>
      <c r="C55" s="12" t="s">
        <v>8</v>
      </c>
      <c r="D55" s="12" t="s">
        <v>19</v>
      </c>
      <c r="E55" s="72" t="s">
        <v>217</v>
      </c>
      <c r="F55" s="70"/>
      <c r="G55" s="168">
        <f>G56</f>
        <v>0</v>
      </c>
    </row>
    <row r="56" spans="1:7" ht="25.5" hidden="1">
      <c r="A56" s="66" t="s">
        <v>187</v>
      </c>
      <c r="B56" s="10" t="s">
        <v>68</v>
      </c>
      <c r="C56" s="13" t="s">
        <v>8</v>
      </c>
      <c r="D56" s="13" t="s">
        <v>19</v>
      </c>
      <c r="E56" s="72" t="s">
        <v>217</v>
      </c>
      <c r="F56" s="8"/>
      <c r="G56" s="165">
        <f>G57</f>
        <v>0</v>
      </c>
    </row>
    <row r="57" spans="1:7" ht="25.5" hidden="1">
      <c r="A57" s="7" t="s">
        <v>184</v>
      </c>
      <c r="B57" s="10" t="s">
        <v>68</v>
      </c>
      <c r="C57" s="13" t="s">
        <v>8</v>
      </c>
      <c r="D57" s="13" t="s">
        <v>19</v>
      </c>
      <c r="E57" s="72" t="s">
        <v>217</v>
      </c>
      <c r="F57" s="8" t="s">
        <v>189</v>
      </c>
      <c r="G57" s="165">
        <f>G58</f>
        <v>0</v>
      </c>
    </row>
    <row r="58" spans="1:7" ht="13.5" hidden="1" customHeight="1">
      <c r="A58" s="66" t="s">
        <v>190</v>
      </c>
      <c r="B58" s="10" t="s">
        <v>68</v>
      </c>
      <c r="C58" s="13" t="s">
        <v>8</v>
      </c>
      <c r="D58" s="13" t="s">
        <v>19</v>
      </c>
      <c r="E58" s="72" t="s">
        <v>217</v>
      </c>
      <c r="F58" s="8" t="s">
        <v>191</v>
      </c>
      <c r="G58" s="165">
        <v>0</v>
      </c>
    </row>
    <row r="59" spans="1:7">
      <c r="A59" s="73" t="s">
        <v>61</v>
      </c>
      <c r="B59" s="59" t="s">
        <v>68</v>
      </c>
      <c r="C59" s="15" t="s">
        <v>8</v>
      </c>
      <c r="D59" s="15" t="s">
        <v>78</v>
      </c>
      <c r="E59" s="15"/>
      <c r="F59" s="12"/>
      <c r="G59" s="167">
        <f>SUM(G60)</f>
        <v>50</v>
      </c>
    </row>
    <row r="60" spans="1:7">
      <c r="A60" s="74" t="s">
        <v>192</v>
      </c>
      <c r="B60" s="10" t="s">
        <v>68</v>
      </c>
      <c r="C60" s="9" t="s">
        <v>8</v>
      </c>
      <c r="D60" s="9" t="s">
        <v>78</v>
      </c>
      <c r="E60" s="9" t="s">
        <v>218</v>
      </c>
      <c r="F60" s="32"/>
      <c r="G60" s="166">
        <f>SUM(G62)</f>
        <v>50</v>
      </c>
    </row>
    <row r="61" spans="1:7">
      <c r="A61" s="74" t="s">
        <v>125</v>
      </c>
      <c r="B61" s="10" t="s">
        <v>68</v>
      </c>
      <c r="C61" s="9" t="s">
        <v>8</v>
      </c>
      <c r="D61" s="9" t="s">
        <v>78</v>
      </c>
      <c r="E61" s="9" t="s">
        <v>219</v>
      </c>
      <c r="F61" s="75"/>
      <c r="G61" s="166">
        <f>G62</f>
        <v>50</v>
      </c>
    </row>
    <row r="62" spans="1:7">
      <c r="A62" s="64" t="s">
        <v>126</v>
      </c>
      <c r="B62" s="10" t="s">
        <v>68</v>
      </c>
      <c r="C62" s="9" t="s">
        <v>8</v>
      </c>
      <c r="D62" s="9" t="s">
        <v>78</v>
      </c>
      <c r="E62" s="9" t="s">
        <v>219</v>
      </c>
      <c r="F62" s="8" t="s">
        <v>163</v>
      </c>
      <c r="G62" s="166">
        <v>50</v>
      </c>
    </row>
    <row r="63" spans="1:7">
      <c r="A63" s="63" t="s">
        <v>79</v>
      </c>
      <c r="B63" s="59" t="s">
        <v>68</v>
      </c>
      <c r="C63" s="15" t="s">
        <v>8</v>
      </c>
      <c r="D63" s="15" t="s">
        <v>80</v>
      </c>
      <c r="E63" s="15"/>
      <c r="F63" s="70"/>
      <c r="G63" s="167">
        <f>G64+G71+G68</f>
        <v>1497.498</v>
      </c>
    </row>
    <row r="64" spans="1:7" ht="25.5">
      <c r="A64" s="65" t="s">
        <v>127</v>
      </c>
      <c r="B64" s="10" t="s">
        <v>68</v>
      </c>
      <c r="C64" s="9" t="s">
        <v>8</v>
      </c>
      <c r="D64" s="9" t="s">
        <v>80</v>
      </c>
      <c r="E64" s="9" t="s">
        <v>220</v>
      </c>
      <c r="F64" s="8"/>
      <c r="G64" s="166">
        <f>G65</f>
        <v>175.5</v>
      </c>
    </row>
    <row r="65" spans="1:9" ht="38.25">
      <c r="A65" s="65" t="s">
        <v>128</v>
      </c>
      <c r="B65" s="10" t="s">
        <v>68</v>
      </c>
      <c r="C65" s="9" t="s">
        <v>8</v>
      </c>
      <c r="D65" s="9" t="s">
        <v>80</v>
      </c>
      <c r="E65" s="9" t="s">
        <v>221</v>
      </c>
      <c r="F65" s="8"/>
      <c r="G65" s="166">
        <f>G66</f>
        <v>175.5</v>
      </c>
    </row>
    <row r="66" spans="1:9" ht="25.5">
      <c r="A66" s="66" t="s">
        <v>119</v>
      </c>
      <c r="B66" s="10" t="s">
        <v>68</v>
      </c>
      <c r="C66" s="9" t="s">
        <v>8</v>
      </c>
      <c r="D66" s="9" t="s">
        <v>80</v>
      </c>
      <c r="E66" s="9" t="s">
        <v>221</v>
      </c>
      <c r="F66" s="8" t="s">
        <v>158</v>
      </c>
      <c r="G66" s="166">
        <f>G67</f>
        <v>175.5</v>
      </c>
    </row>
    <row r="67" spans="1:9" ht="25.5">
      <c r="A67" s="66" t="s">
        <v>120</v>
      </c>
      <c r="B67" s="10" t="s">
        <v>68</v>
      </c>
      <c r="C67" s="9" t="s">
        <v>8</v>
      </c>
      <c r="D67" s="9" t="s">
        <v>80</v>
      </c>
      <c r="E67" s="9" t="s">
        <v>221</v>
      </c>
      <c r="F67" s="8" t="s">
        <v>159</v>
      </c>
      <c r="G67" s="166">
        <f>180+40.5+5-50</f>
        <v>175.5</v>
      </c>
      <c r="I67" s="187"/>
    </row>
    <row r="68" spans="1:9" ht="25.5">
      <c r="A68" s="58" t="s">
        <v>124</v>
      </c>
      <c r="B68" s="10" t="s">
        <v>68</v>
      </c>
      <c r="C68" s="9" t="s">
        <v>8</v>
      </c>
      <c r="D68" s="9" t="s">
        <v>80</v>
      </c>
      <c r="E68" s="9" t="s">
        <v>263</v>
      </c>
      <c r="F68" s="8"/>
      <c r="G68" s="166">
        <f>G69</f>
        <v>75</v>
      </c>
    </row>
    <row r="69" spans="1:9" ht="25.5">
      <c r="A69" s="66" t="s">
        <v>119</v>
      </c>
      <c r="B69" s="10" t="s">
        <v>68</v>
      </c>
      <c r="C69" s="9" t="s">
        <v>8</v>
      </c>
      <c r="D69" s="9" t="s">
        <v>80</v>
      </c>
      <c r="E69" s="9" t="s">
        <v>263</v>
      </c>
      <c r="F69" s="8" t="s">
        <v>158</v>
      </c>
      <c r="G69" s="166">
        <f>G70</f>
        <v>75</v>
      </c>
    </row>
    <row r="70" spans="1:9" ht="25.5">
      <c r="A70" s="66" t="s">
        <v>120</v>
      </c>
      <c r="B70" s="10" t="s">
        <v>68</v>
      </c>
      <c r="C70" s="9" t="s">
        <v>8</v>
      </c>
      <c r="D70" s="9" t="s">
        <v>80</v>
      </c>
      <c r="E70" s="9" t="s">
        <v>263</v>
      </c>
      <c r="F70" s="8" t="s">
        <v>159</v>
      </c>
      <c r="G70" s="166">
        <v>75</v>
      </c>
    </row>
    <row r="71" spans="1:9" ht="25.5">
      <c r="A71" s="43" t="s">
        <v>103</v>
      </c>
      <c r="B71" s="10" t="s">
        <v>68</v>
      </c>
      <c r="C71" s="9" t="s">
        <v>8</v>
      </c>
      <c r="D71" s="9" t="s">
        <v>80</v>
      </c>
      <c r="E71" s="9" t="s">
        <v>222</v>
      </c>
      <c r="F71" s="8"/>
      <c r="G71" s="166">
        <f>G72</f>
        <v>1246.998</v>
      </c>
    </row>
    <row r="72" spans="1:9">
      <c r="A72" s="43" t="s">
        <v>104</v>
      </c>
      <c r="B72" s="10" t="s">
        <v>68</v>
      </c>
      <c r="C72" s="9" t="s">
        <v>8</v>
      </c>
      <c r="D72" s="9" t="s">
        <v>80</v>
      </c>
      <c r="E72" s="9" t="s">
        <v>223</v>
      </c>
      <c r="F72" s="8"/>
      <c r="G72" s="166">
        <f>G73+G76</f>
        <v>1246.998</v>
      </c>
    </row>
    <row r="73" spans="1:9" ht="25.5">
      <c r="A73" s="66" t="s">
        <v>115</v>
      </c>
      <c r="B73" s="10" t="s">
        <v>68</v>
      </c>
      <c r="C73" s="9" t="s">
        <v>8</v>
      </c>
      <c r="D73" s="9" t="s">
        <v>80</v>
      </c>
      <c r="E73" s="9" t="s">
        <v>223</v>
      </c>
      <c r="F73" s="8" t="s">
        <v>155</v>
      </c>
      <c r="G73" s="166">
        <f>G74+G75</f>
        <v>1140.028</v>
      </c>
    </row>
    <row r="74" spans="1:9">
      <c r="A74" s="66" t="s">
        <v>203</v>
      </c>
      <c r="B74" s="10" t="s">
        <v>68</v>
      </c>
      <c r="C74" s="9" t="s">
        <v>8</v>
      </c>
      <c r="D74" s="9" t="s">
        <v>80</v>
      </c>
      <c r="E74" s="9" t="s">
        <v>223</v>
      </c>
      <c r="F74" s="8" t="s">
        <v>156</v>
      </c>
      <c r="G74" s="166">
        <f>921.259-25.154-8</f>
        <v>888.10500000000002</v>
      </c>
    </row>
    <row r="75" spans="1:9" ht="38.25">
      <c r="A75" s="68" t="s">
        <v>198</v>
      </c>
      <c r="B75" s="10" t="s">
        <v>68</v>
      </c>
      <c r="C75" s="9" t="s">
        <v>8</v>
      </c>
      <c r="D75" s="9" t="s">
        <v>80</v>
      </c>
      <c r="E75" s="9" t="s">
        <v>223</v>
      </c>
      <c r="F75" s="8" t="s">
        <v>199</v>
      </c>
      <c r="G75" s="166">
        <f>278.219-7.596-18.7</f>
        <v>251.923</v>
      </c>
    </row>
    <row r="76" spans="1:9" ht="25.5">
      <c r="A76" s="66" t="s">
        <v>119</v>
      </c>
      <c r="B76" s="10" t="s">
        <v>68</v>
      </c>
      <c r="C76" s="9" t="s">
        <v>8</v>
      </c>
      <c r="D76" s="9" t="s">
        <v>80</v>
      </c>
      <c r="E76" s="9" t="s">
        <v>223</v>
      </c>
      <c r="F76" s="8" t="s">
        <v>158</v>
      </c>
      <c r="G76" s="166">
        <f>G77</f>
        <v>106.97</v>
      </c>
    </row>
    <row r="77" spans="1:9" ht="25.5">
      <c r="A77" s="66" t="s">
        <v>120</v>
      </c>
      <c r="B77" s="10" t="s">
        <v>68</v>
      </c>
      <c r="C77" s="9" t="s">
        <v>8</v>
      </c>
      <c r="D77" s="9" t="s">
        <v>80</v>
      </c>
      <c r="E77" s="9" t="s">
        <v>223</v>
      </c>
      <c r="F77" s="8" t="s">
        <v>159</v>
      </c>
      <c r="G77" s="166">
        <f>74.219+32.751</f>
        <v>106.97</v>
      </c>
    </row>
    <row r="78" spans="1:9">
      <c r="A78" s="63" t="s">
        <v>62</v>
      </c>
      <c r="B78" s="59" t="s">
        <v>68</v>
      </c>
      <c r="C78" s="15" t="s">
        <v>15</v>
      </c>
      <c r="D78" s="15"/>
      <c r="E78" s="15"/>
      <c r="F78" s="76"/>
      <c r="G78" s="167">
        <f>G79</f>
        <v>370.9</v>
      </c>
    </row>
    <row r="79" spans="1:9">
      <c r="A79" s="63" t="s">
        <v>25</v>
      </c>
      <c r="B79" s="59" t="s">
        <v>68</v>
      </c>
      <c r="C79" s="15" t="s">
        <v>15</v>
      </c>
      <c r="D79" s="15" t="s">
        <v>44</v>
      </c>
      <c r="E79" s="15"/>
      <c r="F79" s="76"/>
      <c r="G79" s="167">
        <f>G81</f>
        <v>370.9</v>
      </c>
    </row>
    <row r="80" spans="1:9">
      <c r="A80" s="65" t="s">
        <v>129</v>
      </c>
      <c r="B80" s="10" t="s">
        <v>68</v>
      </c>
      <c r="C80" s="9" t="s">
        <v>15</v>
      </c>
      <c r="D80" s="9" t="s">
        <v>44</v>
      </c>
      <c r="E80" s="9" t="s">
        <v>224</v>
      </c>
      <c r="F80" s="32"/>
      <c r="G80" s="166">
        <f>G81</f>
        <v>370.9</v>
      </c>
    </row>
    <row r="81" spans="1:9" ht="25.5">
      <c r="A81" s="65" t="s">
        <v>130</v>
      </c>
      <c r="B81" s="10" t="s">
        <v>68</v>
      </c>
      <c r="C81" s="9" t="s">
        <v>15</v>
      </c>
      <c r="D81" s="9" t="s">
        <v>44</v>
      </c>
      <c r="E81" s="9" t="s">
        <v>225</v>
      </c>
      <c r="F81" s="32"/>
      <c r="G81" s="166">
        <f>G82+G86</f>
        <v>370.9</v>
      </c>
    </row>
    <row r="82" spans="1:9" ht="25.5">
      <c r="A82" s="66" t="s">
        <v>115</v>
      </c>
      <c r="B82" s="10" t="s">
        <v>68</v>
      </c>
      <c r="C82" s="9" t="s">
        <v>15</v>
      </c>
      <c r="D82" s="9" t="s">
        <v>44</v>
      </c>
      <c r="E82" s="9" t="s">
        <v>225</v>
      </c>
      <c r="F82" s="8" t="s">
        <v>155</v>
      </c>
      <c r="G82" s="166">
        <f>G83+G85+G84</f>
        <v>352.19</v>
      </c>
    </row>
    <row r="83" spans="1:9" ht="25.5">
      <c r="A83" s="66" t="s">
        <v>200</v>
      </c>
      <c r="B83" s="10" t="s">
        <v>68</v>
      </c>
      <c r="C83" s="9" t="s">
        <v>15</v>
      </c>
      <c r="D83" s="9" t="s">
        <v>44</v>
      </c>
      <c r="E83" s="9" t="s">
        <v>225</v>
      </c>
      <c r="F83" s="8" t="s">
        <v>156</v>
      </c>
      <c r="G83" s="166">
        <v>269.33</v>
      </c>
    </row>
    <row r="84" spans="1:9" ht="27" customHeight="1">
      <c r="A84" s="66" t="s">
        <v>118</v>
      </c>
      <c r="B84" s="10" t="s">
        <v>68</v>
      </c>
      <c r="C84" s="9" t="s">
        <v>15</v>
      </c>
      <c r="D84" s="9" t="s">
        <v>44</v>
      </c>
      <c r="E84" s="9" t="s">
        <v>225</v>
      </c>
      <c r="F84" s="8" t="s">
        <v>157</v>
      </c>
      <c r="G84" s="166">
        <v>1.1200000000000001</v>
      </c>
      <c r="I84" s="187"/>
    </row>
    <row r="85" spans="1:9" ht="38.25">
      <c r="A85" s="68" t="s">
        <v>198</v>
      </c>
      <c r="B85" s="10" t="s">
        <v>68</v>
      </c>
      <c r="C85" s="9" t="s">
        <v>15</v>
      </c>
      <c r="D85" s="9" t="s">
        <v>44</v>
      </c>
      <c r="E85" s="9" t="s">
        <v>225</v>
      </c>
      <c r="F85" s="8" t="s">
        <v>199</v>
      </c>
      <c r="G85" s="166">
        <v>81.739999999999995</v>
      </c>
    </row>
    <row r="86" spans="1:9" ht="25.5">
      <c r="A86" s="66" t="s">
        <v>119</v>
      </c>
      <c r="B86" s="115" t="s">
        <v>68</v>
      </c>
      <c r="C86" s="116" t="s">
        <v>15</v>
      </c>
      <c r="D86" s="116" t="s">
        <v>44</v>
      </c>
      <c r="E86" s="116" t="s">
        <v>225</v>
      </c>
      <c r="F86" s="123" t="s">
        <v>158</v>
      </c>
      <c r="G86" s="166">
        <f>G87</f>
        <v>18.709999999999997</v>
      </c>
    </row>
    <row r="87" spans="1:9" ht="25.5">
      <c r="A87" s="66" t="s">
        <v>120</v>
      </c>
      <c r="B87" s="115" t="s">
        <v>68</v>
      </c>
      <c r="C87" s="116" t="s">
        <v>15</v>
      </c>
      <c r="D87" s="116" t="s">
        <v>44</v>
      </c>
      <c r="E87" s="116" t="s">
        <v>225</v>
      </c>
      <c r="F87" s="123" t="s">
        <v>159</v>
      </c>
      <c r="G87" s="166">
        <f>19.83-1.12</f>
        <v>18.709999999999997</v>
      </c>
    </row>
    <row r="88" spans="1:9" ht="25.5">
      <c r="A88" s="113" t="s">
        <v>57</v>
      </c>
      <c r="B88" s="112" t="s">
        <v>68</v>
      </c>
      <c r="C88" s="108" t="s">
        <v>44</v>
      </c>
      <c r="D88" s="108"/>
      <c r="E88" s="108"/>
      <c r="F88" s="133"/>
      <c r="G88" s="167">
        <f>G89+G98</f>
        <v>130.05302</v>
      </c>
    </row>
    <row r="89" spans="1:9" ht="25.5">
      <c r="A89" s="117" t="s">
        <v>65</v>
      </c>
      <c r="B89" s="115" t="s">
        <v>68</v>
      </c>
      <c r="C89" s="116" t="s">
        <v>44</v>
      </c>
      <c r="D89" s="116" t="s">
        <v>21</v>
      </c>
      <c r="E89" s="116"/>
      <c r="F89" s="133"/>
      <c r="G89" s="166">
        <f>G90+G94</f>
        <v>50</v>
      </c>
    </row>
    <row r="90" spans="1:9" ht="25.5">
      <c r="A90" s="117" t="s">
        <v>66</v>
      </c>
      <c r="B90" s="115" t="s">
        <v>68</v>
      </c>
      <c r="C90" s="116" t="s">
        <v>44</v>
      </c>
      <c r="D90" s="116" t="s">
        <v>21</v>
      </c>
      <c r="E90" s="116" t="s">
        <v>226</v>
      </c>
      <c r="F90" s="133"/>
      <c r="G90" s="166">
        <f>G91</f>
        <v>25</v>
      </c>
    </row>
    <row r="91" spans="1:9" ht="38.25">
      <c r="A91" s="117" t="s">
        <v>67</v>
      </c>
      <c r="B91" s="115" t="s">
        <v>68</v>
      </c>
      <c r="C91" s="116" t="s">
        <v>44</v>
      </c>
      <c r="D91" s="116" t="s">
        <v>21</v>
      </c>
      <c r="E91" s="116" t="s">
        <v>227</v>
      </c>
      <c r="F91" s="111"/>
      <c r="G91" s="166">
        <f>G92</f>
        <v>25</v>
      </c>
    </row>
    <row r="92" spans="1:9" ht="25.5">
      <c r="A92" s="117" t="s">
        <v>119</v>
      </c>
      <c r="B92" s="115" t="s">
        <v>68</v>
      </c>
      <c r="C92" s="116" t="s">
        <v>44</v>
      </c>
      <c r="D92" s="116" t="s">
        <v>21</v>
      </c>
      <c r="E92" s="116" t="s">
        <v>227</v>
      </c>
      <c r="F92" s="111">
        <v>240</v>
      </c>
      <c r="G92" s="166">
        <f>G93</f>
        <v>25</v>
      </c>
    </row>
    <row r="93" spans="1:9" ht="25.5">
      <c r="A93" s="117" t="s">
        <v>120</v>
      </c>
      <c r="B93" s="115" t="s">
        <v>68</v>
      </c>
      <c r="C93" s="116" t="s">
        <v>44</v>
      </c>
      <c r="D93" s="116" t="s">
        <v>21</v>
      </c>
      <c r="E93" s="116" t="s">
        <v>227</v>
      </c>
      <c r="F93" s="111">
        <v>244</v>
      </c>
      <c r="G93" s="166">
        <v>25</v>
      </c>
    </row>
    <row r="94" spans="1:9">
      <c r="A94" s="117" t="s">
        <v>74</v>
      </c>
      <c r="B94" s="115" t="s">
        <v>68</v>
      </c>
      <c r="C94" s="116" t="s">
        <v>44</v>
      </c>
      <c r="D94" s="116" t="s">
        <v>21</v>
      </c>
      <c r="E94" s="116" t="s">
        <v>105</v>
      </c>
      <c r="F94" s="111"/>
      <c r="G94" s="166">
        <f>G95</f>
        <v>25</v>
      </c>
    </row>
    <row r="95" spans="1:9" ht="25.5">
      <c r="A95" s="117" t="s">
        <v>75</v>
      </c>
      <c r="B95" s="115" t="s">
        <v>68</v>
      </c>
      <c r="C95" s="116" t="s">
        <v>44</v>
      </c>
      <c r="D95" s="116" t="s">
        <v>21</v>
      </c>
      <c r="E95" s="116" t="s">
        <v>228</v>
      </c>
      <c r="F95" s="111"/>
      <c r="G95" s="166">
        <f>G96</f>
        <v>25</v>
      </c>
    </row>
    <row r="96" spans="1:9" ht="25.5">
      <c r="A96" s="117" t="s">
        <v>119</v>
      </c>
      <c r="B96" s="115" t="s">
        <v>68</v>
      </c>
      <c r="C96" s="116" t="s">
        <v>44</v>
      </c>
      <c r="D96" s="116" t="s">
        <v>21</v>
      </c>
      <c r="E96" s="116" t="s">
        <v>228</v>
      </c>
      <c r="F96" s="111">
        <v>240</v>
      </c>
      <c r="G96" s="166">
        <f>G97</f>
        <v>25</v>
      </c>
    </row>
    <row r="97" spans="1:10" ht="25.5">
      <c r="A97" s="117" t="s">
        <v>120</v>
      </c>
      <c r="B97" s="115" t="s">
        <v>68</v>
      </c>
      <c r="C97" s="116" t="s">
        <v>44</v>
      </c>
      <c r="D97" s="116" t="s">
        <v>21</v>
      </c>
      <c r="E97" s="116" t="s">
        <v>228</v>
      </c>
      <c r="F97" s="111">
        <v>244</v>
      </c>
      <c r="G97" s="166">
        <v>25</v>
      </c>
    </row>
    <row r="98" spans="1:10">
      <c r="A98" s="113" t="s">
        <v>58</v>
      </c>
      <c r="B98" s="112" t="s">
        <v>68</v>
      </c>
      <c r="C98" s="108" t="s">
        <v>44</v>
      </c>
      <c r="D98" s="108" t="s">
        <v>54</v>
      </c>
      <c r="E98" s="108"/>
      <c r="F98" s="133" t="s">
        <v>87</v>
      </c>
      <c r="G98" s="167">
        <f>G101+G99</f>
        <v>80.053020000000004</v>
      </c>
    </row>
    <row r="99" spans="1:10" ht="25.5">
      <c r="A99" s="134" t="s">
        <v>131</v>
      </c>
      <c r="B99" s="130" t="s">
        <v>68</v>
      </c>
      <c r="C99" s="135" t="s">
        <v>44</v>
      </c>
      <c r="D99" s="135" t="s">
        <v>54</v>
      </c>
      <c r="E99" s="135" t="s">
        <v>229</v>
      </c>
      <c r="F99" s="136"/>
      <c r="G99" s="166">
        <f>G100</f>
        <v>80.053020000000004</v>
      </c>
    </row>
    <row r="100" spans="1:10">
      <c r="A100" s="137" t="s">
        <v>132</v>
      </c>
      <c r="B100" s="130" t="s">
        <v>68</v>
      </c>
      <c r="C100" s="135" t="s">
        <v>44</v>
      </c>
      <c r="D100" s="135" t="s">
        <v>54</v>
      </c>
      <c r="E100" s="135" t="s">
        <v>230</v>
      </c>
      <c r="F100" s="136"/>
      <c r="G100" s="166">
        <f>G103</f>
        <v>80.053020000000004</v>
      </c>
    </row>
    <row r="101" spans="1:10" hidden="1">
      <c r="A101" s="138" t="s">
        <v>64</v>
      </c>
      <c r="B101" s="115" t="s">
        <v>68</v>
      </c>
      <c r="C101" s="116" t="s">
        <v>44</v>
      </c>
      <c r="D101" s="116" t="s">
        <v>54</v>
      </c>
      <c r="E101" s="116" t="s">
        <v>88</v>
      </c>
      <c r="F101" s="111"/>
      <c r="G101" s="166">
        <f>G102</f>
        <v>0</v>
      </c>
    </row>
    <row r="102" spans="1:10" hidden="1">
      <c r="A102" s="66" t="s">
        <v>0</v>
      </c>
      <c r="B102" s="115" t="s">
        <v>68</v>
      </c>
      <c r="C102" s="116" t="s">
        <v>44</v>
      </c>
      <c r="D102" s="116" t="s">
        <v>54</v>
      </c>
      <c r="E102" s="116" t="s">
        <v>88</v>
      </c>
      <c r="F102" s="123" t="s">
        <v>94</v>
      </c>
      <c r="G102" s="166">
        <v>0</v>
      </c>
    </row>
    <row r="103" spans="1:10" ht="25.5">
      <c r="A103" s="117" t="s">
        <v>119</v>
      </c>
      <c r="B103" s="130" t="s">
        <v>68</v>
      </c>
      <c r="C103" s="135" t="s">
        <v>44</v>
      </c>
      <c r="D103" s="135" t="s">
        <v>54</v>
      </c>
      <c r="E103" s="135" t="s">
        <v>230</v>
      </c>
      <c r="F103" s="123" t="s">
        <v>158</v>
      </c>
      <c r="G103" s="166">
        <f>G104</f>
        <v>80.053020000000004</v>
      </c>
      <c r="I103" s="200"/>
      <c r="J103" s="201"/>
    </row>
    <row r="104" spans="1:10" ht="26.25" customHeight="1">
      <c r="A104" s="117" t="s">
        <v>120</v>
      </c>
      <c r="B104" s="130" t="s">
        <v>68</v>
      </c>
      <c r="C104" s="135" t="s">
        <v>44</v>
      </c>
      <c r="D104" s="135" t="s">
        <v>54</v>
      </c>
      <c r="E104" s="135" t="s">
        <v>230</v>
      </c>
      <c r="F104" s="123" t="s">
        <v>159</v>
      </c>
      <c r="G104" s="166">
        <f>150-69.94698</f>
        <v>80.053020000000004</v>
      </c>
      <c r="I104" s="200"/>
      <c r="J104" s="201"/>
    </row>
    <row r="105" spans="1:10">
      <c r="A105" s="77" t="s">
        <v>48</v>
      </c>
      <c r="B105" s="112" t="s">
        <v>68</v>
      </c>
      <c r="C105" s="108" t="s">
        <v>16</v>
      </c>
      <c r="D105" s="108"/>
      <c r="E105" s="108"/>
      <c r="F105" s="122"/>
      <c r="G105" s="167">
        <f>G106+G114</f>
        <v>2621.2579999999998</v>
      </c>
      <c r="I105" s="200"/>
      <c r="J105" s="201"/>
    </row>
    <row r="106" spans="1:10">
      <c r="A106" s="66" t="s">
        <v>133</v>
      </c>
      <c r="B106" s="115" t="s">
        <v>68</v>
      </c>
      <c r="C106" s="116" t="s">
        <v>16</v>
      </c>
      <c r="D106" s="116" t="s">
        <v>21</v>
      </c>
      <c r="E106" s="116"/>
      <c r="F106" s="123"/>
      <c r="G106" s="166">
        <f>G108+G111</f>
        <v>2621.2579999999998</v>
      </c>
    </row>
    <row r="107" spans="1:10">
      <c r="A107" s="66" t="s">
        <v>134</v>
      </c>
      <c r="B107" s="115" t="s">
        <v>68</v>
      </c>
      <c r="C107" s="116" t="s">
        <v>16</v>
      </c>
      <c r="D107" s="116" t="s">
        <v>21</v>
      </c>
      <c r="E107" s="116" t="s">
        <v>231</v>
      </c>
      <c r="F107" s="123"/>
      <c r="G107" s="166">
        <f>G108</f>
        <v>1211.258</v>
      </c>
    </row>
    <row r="108" spans="1:10" ht="68.25" customHeight="1">
      <c r="A108" s="66" t="s">
        <v>135</v>
      </c>
      <c r="B108" s="115" t="s">
        <v>68</v>
      </c>
      <c r="C108" s="116" t="s">
        <v>16</v>
      </c>
      <c r="D108" s="116" t="s">
        <v>21</v>
      </c>
      <c r="E108" s="116" t="s">
        <v>232</v>
      </c>
      <c r="F108" s="123"/>
      <c r="G108" s="166">
        <f>G109</f>
        <v>1211.258</v>
      </c>
    </row>
    <row r="109" spans="1:10" ht="26.25" thickBot="1">
      <c r="A109" s="117" t="s">
        <v>119</v>
      </c>
      <c r="B109" s="115" t="s">
        <v>68</v>
      </c>
      <c r="C109" s="116" t="s">
        <v>16</v>
      </c>
      <c r="D109" s="116" t="s">
        <v>21</v>
      </c>
      <c r="E109" s="116" t="s">
        <v>232</v>
      </c>
      <c r="F109" s="123" t="s">
        <v>158</v>
      </c>
      <c r="G109" s="166">
        <f>G110</f>
        <v>1211.258</v>
      </c>
    </row>
    <row r="110" spans="1:10" ht="26.25" thickBot="1">
      <c r="A110" s="117" t="s">
        <v>120</v>
      </c>
      <c r="B110" s="115" t="s">
        <v>68</v>
      </c>
      <c r="C110" s="116" t="s">
        <v>16</v>
      </c>
      <c r="D110" s="116" t="s">
        <v>21</v>
      </c>
      <c r="E110" s="116" t="s">
        <v>232</v>
      </c>
      <c r="F110" s="123" t="s">
        <v>159</v>
      </c>
      <c r="G110" s="166">
        <f>784.5+151.958+200+74.8</f>
        <v>1211.258</v>
      </c>
      <c r="H110" s="185"/>
    </row>
    <row r="111" spans="1:10" ht="51">
      <c r="A111" s="66" t="s">
        <v>272</v>
      </c>
      <c r="B111" s="10" t="s">
        <v>68</v>
      </c>
      <c r="C111" s="9" t="s">
        <v>16</v>
      </c>
      <c r="D111" s="9" t="s">
        <v>21</v>
      </c>
      <c r="E111" s="9" t="s">
        <v>273</v>
      </c>
      <c r="F111" s="8"/>
      <c r="G111" s="178">
        <f>G112</f>
        <v>1410</v>
      </c>
    </row>
    <row r="112" spans="1:10" ht="25.5">
      <c r="A112" s="65" t="s">
        <v>119</v>
      </c>
      <c r="B112" s="10" t="s">
        <v>68</v>
      </c>
      <c r="C112" s="9" t="s">
        <v>16</v>
      </c>
      <c r="D112" s="9" t="s">
        <v>21</v>
      </c>
      <c r="E112" s="9" t="s">
        <v>273</v>
      </c>
      <c r="F112" s="8" t="s">
        <v>158</v>
      </c>
      <c r="G112" s="178">
        <f>G113</f>
        <v>1410</v>
      </c>
    </row>
    <row r="113" spans="1:7">
      <c r="A113" s="64" t="s">
        <v>268</v>
      </c>
      <c r="B113" s="10" t="s">
        <v>68</v>
      </c>
      <c r="C113" s="9" t="s">
        <v>16</v>
      </c>
      <c r="D113" s="9" t="s">
        <v>21</v>
      </c>
      <c r="E113" s="9" t="s">
        <v>273</v>
      </c>
      <c r="F113" s="8" t="s">
        <v>159</v>
      </c>
      <c r="G113" s="178">
        <f>410+1000</f>
        <v>1410</v>
      </c>
    </row>
    <row r="114" spans="1:7" hidden="1">
      <c r="A114" s="58" t="s">
        <v>70</v>
      </c>
      <c r="B114" s="112" t="s">
        <v>68</v>
      </c>
      <c r="C114" s="108" t="s">
        <v>16</v>
      </c>
      <c r="D114" s="108" t="s">
        <v>56</v>
      </c>
      <c r="E114" s="108"/>
      <c r="F114" s="122"/>
      <c r="G114" s="167">
        <f>G115</f>
        <v>0</v>
      </c>
    </row>
    <row r="115" spans="1:7" hidden="1">
      <c r="A115" s="66" t="s">
        <v>70</v>
      </c>
      <c r="B115" s="115" t="s">
        <v>68</v>
      </c>
      <c r="C115" s="116" t="s">
        <v>16</v>
      </c>
      <c r="D115" s="116" t="s">
        <v>56</v>
      </c>
      <c r="E115" s="116" t="s">
        <v>254</v>
      </c>
      <c r="F115" s="123"/>
      <c r="G115" s="166">
        <f>G116+G119</f>
        <v>0</v>
      </c>
    </row>
    <row r="116" spans="1:7" ht="22.5" hidden="1" customHeight="1">
      <c r="A116" s="66" t="s">
        <v>136</v>
      </c>
      <c r="B116" s="115" t="s">
        <v>68</v>
      </c>
      <c r="C116" s="116" t="s">
        <v>16</v>
      </c>
      <c r="D116" s="116" t="s">
        <v>56</v>
      </c>
      <c r="E116" s="116" t="s">
        <v>250</v>
      </c>
      <c r="F116" s="123"/>
      <c r="G116" s="166">
        <f>G117</f>
        <v>0</v>
      </c>
    </row>
    <row r="117" spans="1:7" ht="25.5" hidden="1">
      <c r="A117" s="117" t="s">
        <v>119</v>
      </c>
      <c r="B117" s="115" t="s">
        <v>68</v>
      </c>
      <c r="C117" s="116" t="s">
        <v>16</v>
      </c>
      <c r="D117" s="116" t="s">
        <v>56</v>
      </c>
      <c r="E117" s="116" t="s">
        <v>250</v>
      </c>
      <c r="F117" s="123" t="s">
        <v>158</v>
      </c>
      <c r="G117" s="166">
        <f>G118</f>
        <v>0</v>
      </c>
    </row>
    <row r="118" spans="1:7" hidden="1">
      <c r="A118" s="117" t="s">
        <v>253</v>
      </c>
      <c r="B118" s="115" t="s">
        <v>68</v>
      </c>
      <c r="C118" s="116" t="s">
        <v>16</v>
      </c>
      <c r="D118" s="116" t="s">
        <v>56</v>
      </c>
      <c r="E118" s="116" t="s">
        <v>250</v>
      </c>
      <c r="F118" s="123" t="s">
        <v>159</v>
      </c>
      <c r="G118" s="166">
        <v>0</v>
      </c>
    </row>
    <row r="119" spans="1:7" ht="38.25" hidden="1">
      <c r="A119" s="117" t="s">
        <v>256</v>
      </c>
      <c r="B119" s="115" t="s">
        <v>68</v>
      </c>
      <c r="C119" s="116" t="s">
        <v>16</v>
      </c>
      <c r="D119" s="116" t="s">
        <v>56</v>
      </c>
      <c r="E119" s="116" t="s">
        <v>255</v>
      </c>
      <c r="F119" s="123"/>
      <c r="G119" s="166">
        <f>G120</f>
        <v>0</v>
      </c>
    </row>
    <row r="120" spans="1:7" ht="15.75" hidden="1" customHeight="1">
      <c r="A120" s="117" t="s">
        <v>274</v>
      </c>
      <c r="B120" s="115" t="s">
        <v>68</v>
      </c>
      <c r="C120" s="116" t="s">
        <v>16</v>
      </c>
      <c r="D120" s="116" t="s">
        <v>56</v>
      </c>
      <c r="E120" s="116" t="s">
        <v>255</v>
      </c>
      <c r="F120" s="123" t="s">
        <v>249</v>
      </c>
      <c r="G120" s="166">
        <f>G121</f>
        <v>0</v>
      </c>
    </row>
    <row r="121" spans="1:7" ht="38.25" hidden="1">
      <c r="A121" s="117" t="s">
        <v>275</v>
      </c>
      <c r="B121" s="115" t="s">
        <v>68</v>
      </c>
      <c r="C121" s="116" t="s">
        <v>16</v>
      </c>
      <c r="D121" s="116" t="s">
        <v>56</v>
      </c>
      <c r="E121" s="116" t="s">
        <v>255</v>
      </c>
      <c r="F121" s="123" t="s">
        <v>251</v>
      </c>
      <c r="G121" s="166">
        <v>0</v>
      </c>
    </row>
    <row r="122" spans="1:7">
      <c r="A122" s="113" t="s">
        <v>17</v>
      </c>
      <c r="B122" s="112" t="s">
        <v>68</v>
      </c>
      <c r="C122" s="108" t="s">
        <v>18</v>
      </c>
      <c r="D122" s="139"/>
      <c r="E122" s="139"/>
      <c r="F122" s="140"/>
      <c r="G122" s="167">
        <f>G123+G137+G148</f>
        <v>10191.6131</v>
      </c>
    </row>
    <row r="123" spans="1:7">
      <c r="A123" s="113" t="s">
        <v>137</v>
      </c>
      <c r="B123" s="112" t="s">
        <v>68</v>
      </c>
      <c r="C123" s="108" t="s">
        <v>18</v>
      </c>
      <c r="D123" s="108" t="s">
        <v>8</v>
      </c>
      <c r="E123" s="139"/>
      <c r="F123" s="140"/>
      <c r="G123" s="167">
        <f>G124</f>
        <v>1700.3989999999999</v>
      </c>
    </row>
    <row r="124" spans="1:7">
      <c r="A124" s="117" t="s">
        <v>49</v>
      </c>
      <c r="B124" s="115" t="s">
        <v>68</v>
      </c>
      <c r="C124" s="116" t="s">
        <v>18</v>
      </c>
      <c r="D124" s="116" t="s">
        <v>8</v>
      </c>
      <c r="E124" s="6" t="s">
        <v>233</v>
      </c>
      <c r="F124" s="141"/>
      <c r="G124" s="166">
        <f>G127</f>
        <v>1700.3989999999999</v>
      </c>
    </row>
    <row r="125" spans="1:7" ht="38.25" hidden="1">
      <c r="A125" s="117" t="s">
        <v>106</v>
      </c>
      <c r="B125" s="115" t="s">
        <v>68</v>
      </c>
      <c r="C125" s="116" t="s">
        <v>18</v>
      </c>
      <c r="D125" s="116" t="s">
        <v>8</v>
      </c>
      <c r="E125" s="6">
        <v>3519001</v>
      </c>
      <c r="F125" s="142"/>
      <c r="G125" s="166">
        <f>G126</f>
        <v>0</v>
      </c>
    </row>
    <row r="126" spans="1:7" hidden="1">
      <c r="A126" s="66" t="s">
        <v>0</v>
      </c>
      <c r="B126" s="115" t="s">
        <v>68</v>
      </c>
      <c r="C126" s="116" t="s">
        <v>18</v>
      </c>
      <c r="D126" s="116" t="s">
        <v>8</v>
      </c>
      <c r="E126" s="6">
        <v>3519001</v>
      </c>
      <c r="F126" s="143">
        <v>500</v>
      </c>
      <c r="G126" s="179"/>
    </row>
    <row r="127" spans="1:7">
      <c r="A127" s="117" t="s">
        <v>138</v>
      </c>
      <c r="B127" s="115" t="s">
        <v>68</v>
      </c>
      <c r="C127" s="116" t="s">
        <v>18</v>
      </c>
      <c r="D127" s="116" t="s">
        <v>8</v>
      </c>
      <c r="E127" s="6" t="s">
        <v>234</v>
      </c>
      <c r="F127" s="143"/>
      <c r="G127" s="179">
        <f>G128</f>
        <v>1700.3989999999999</v>
      </c>
    </row>
    <row r="128" spans="1:7">
      <c r="A128" s="66" t="s">
        <v>139</v>
      </c>
      <c r="B128" s="115" t="s">
        <v>68</v>
      </c>
      <c r="C128" s="116" t="s">
        <v>18</v>
      </c>
      <c r="D128" s="116" t="s">
        <v>8</v>
      </c>
      <c r="E128" s="6" t="s">
        <v>234</v>
      </c>
      <c r="F128" s="143"/>
      <c r="G128" s="179">
        <f>G129+G131+G134</f>
        <v>1700.3989999999999</v>
      </c>
    </row>
    <row r="129" spans="1:12" ht="25.5">
      <c r="A129" s="117" t="s">
        <v>119</v>
      </c>
      <c r="B129" s="115" t="s">
        <v>68</v>
      </c>
      <c r="C129" s="116" t="s">
        <v>18</v>
      </c>
      <c r="D129" s="116" t="s">
        <v>8</v>
      </c>
      <c r="E129" s="6" t="s">
        <v>234</v>
      </c>
      <c r="F129" s="143">
        <v>240</v>
      </c>
      <c r="G129" s="179">
        <f>G130</f>
        <v>1700.3989999999999</v>
      </c>
    </row>
    <row r="130" spans="1:12" ht="30" customHeight="1">
      <c r="A130" s="44" t="s">
        <v>193</v>
      </c>
      <c r="B130" s="115" t="s">
        <v>68</v>
      </c>
      <c r="C130" s="116" t="s">
        <v>18</v>
      </c>
      <c r="D130" s="116" t="s">
        <v>8</v>
      </c>
      <c r="E130" s="6" t="s">
        <v>234</v>
      </c>
      <c r="F130" s="143">
        <v>244</v>
      </c>
      <c r="G130" s="179">
        <f>2403.2-354.48+128.152-52.3-324.178-100+0.005</f>
        <v>1700.3989999999999</v>
      </c>
      <c r="I130" s="202"/>
      <c r="J130" s="192"/>
      <c r="K130" s="192"/>
      <c r="L130" s="192"/>
    </row>
    <row r="131" spans="1:12" ht="38.25" hidden="1" customHeight="1">
      <c r="A131" s="71" t="s">
        <v>298</v>
      </c>
      <c r="B131" s="115" t="s">
        <v>68</v>
      </c>
      <c r="C131" s="116" t="s">
        <v>18</v>
      </c>
      <c r="D131" s="116" t="s">
        <v>8</v>
      </c>
      <c r="E131" s="6">
        <v>3519503</v>
      </c>
      <c r="F131" s="143"/>
      <c r="G131" s="179">
        <f>G132</f>
        <v>0</v>
      </c>
      <c r="I131" s="202"/>
    </row>
    <row r="132" spans="1:12" ht="12.75" hidden="1" customHeight="1">
      <c r="A132" s="44" t="s">
        <v>76</v>
      </c>
      <c r="B132" s="115" t="s">
        <v>68</v>
      </c>
      <c r="C132" s="116" t="s">
        <v>18</v>
      </c>
      <c r="D132" s="116" t="s">
        <v>8</v>
      </c>
      <c r="E132" s="6">
        <v>3519503</v>
      </c>
      <c r="F132" s="143">
        <v>410</v>
      </c>
      <c r="G132" s="179">
        <f>G133</f>
        <v>0</v>
      </c>
      <c r="I132" s="202"/>
    </row>
    <row r="133" spans="1:12" ht="38.25" hidden="1" customHeight="1">
      <c r="A133" s="44" t="s">
        <v>140</v>
      </c>
      <c r="B133" s="115" t="s">
        <v>68</v>
      </c>
      <c r="C133" s="116" t="s">
        <v>18</v>
      </c>
      <c r="D133" s="116" t="s">
        <v>8</v>
      </c>
      <c r="E133" s="6">
        <v>3519503</v>
      </c>
      <c r="F133" s="143">
        <v>412</v>
      </c>
      <c r="G133" s="179">
        <v>0</v>
      </c>
      <c r="I133" s="202"/>
    </row>
    <row r="134" spans="1:12" ht="38.25" hidden="1" customHeight="1">
      <c r="A134" s="71" t="s">
        <v>298</v>
      </c>
      <c r="B134" s="115" t="s">
        <v>68</v>
      </c>
      <c r="C134" s="116" t="s">
        <v>18</v>
      </c>
      <c r="D134" s="116" t="s">
        <v>8</v>
      </c>
      <c r="E134" s="6">
        <v>3519603</v>
      </c>
      <c r="F134" s="143"/>
      <c r="G134" s="179">
        <f>G135</f>
        <v>0</v>
      </c>
      <c r="I134" s="202"/>
    </row>
    <row r="135" spans="1:12" ht="12.75" hidden="1" customHeight="1">
      <c r="A135" s="44" t="s">
        <v>76</v>
      </c>
      <c r="B135" s="115" t="s">
        <v>68</v>
      </c>
      <c r="C135" s="116" t="s">
        <v>18</v>
      </c>
      <c r="D135" s="116" t="s">
        <v>8</v>
      </c>
      <c r="E135" s="6">
        <v>3519603</v>
      </c>
      <c r="F135" s="143">
        <v>410</v>
      </c>
      <c r="G135" s="179">
        <f>G136</f>
        <v>0</v>
      </c>
      <c r="I135" s="202"/>
    </row>
    <row r="136" spans="1:12" ht="38.25" hidden="1" customHeight="1">
      <c r="A136" s="44" t="s">
        <v>140</v>
      </c>
      <c r="B136" s="115" t="s">
        <v>68</v>
      </c>
      <c r="C136" s="116" t="s">
        <v>18</v>
      </c>
      <c r="D136" s="116" t="s">
        <v>8</v>
      </c>
      <c r="E136" s="6">
        <v>3519603</v>
      </c>
      <c r="F136" s="143">
        <v>412</v>
      </c>
      <c r="G136" s="179">
        <v>0</v>
      </c>
      <c r="I136" s="202"/>
    </row>
    <row r="137" spans="1:12">
      <c r="A137" s="83" t="s">
        <v>41</v>
      </c>
      <c r="B137" s="112" t="s">
        <v>68</v>
      </c>
      <c r="C137" s="108" t="s">
        <v>18</v>
      </c>
      <c r="D137" s="108" t="s">
        <v>15</v>
      </c>
      <c r="E137" s="139"/>
      <c r="F137" s="140"/>
      <c r="G137" s="180">
        <f>G138+G142+G144</f>
        <v>2734.6480000000001</v>
      </c>
      <c r="I137" s="202"/>
    </row>
    <row r="138" spans="1:12">
      <c r="A138" s="114" t="s">
        <v>63</v>
      </c>
      <c r="B138" s="115" t="s">
        <v>68</v>
      </c>
      <c r="C138" s="116" t="s">
        <v>18</v>
      </c>
      <c r="D138" s="116" t="s">
        <v>15</v>
      </c>
      <c r="E138" s="144" t="s">
        <v>235</v>
      </c>
      <c r="F138" s="141"/>
      <c r="G138" s="179">
        <f>G139</f>
        <v>2734.6480000000001</v>
      </c>
      <c r="I138" s="202"/>
    </row>
    <row r="139" spans="1:12" ht="38.25">
      <c r="A139" s="114" t="s">
        <v>141</v>
      </c>
      <c r="B139" s="115" t="s">
        <v>68</v>
      </c>
      <c r="C139" s="116" t="s">
        <v>18</v>
      </c>
      <c r="D139" s="116" t="s">
        <v>15</v>
      </c>
      <c r="E139" s="6" t="s">
        <v>236</v>
      </c>
      <c r="F139" s="141"/>
      <c r="G139" s="179">
        <f>G140+G141</f>
        <v>2734.6480000000001</v>
      </c>
    </row>
    <row r="140" spans="1:12" hidden="1">
      <c r="A140" s="114" t="s">
        <v>4</v>
      </c>
      <c r="B140" s="115" t="s">
        <v>68</v>
      </c>
      <c r="C140" s="116" t="s">
        <v>18</v>
      </c>
      <c r="D140" s="116" t="s">
        <v>15</v>
      </c>
      <c r="E140" s="6">
        <v>3510500</v>
      </c>
      <c r="F140" s="123" t="s">
        <v>6</v>
      </c>
      <c r="G140" s="179">
        <v>0</v>
      </c>
    </row>
    <row r="141" spans="1:12" ht="25.5">
      <c r="A141" s="66" t="s">
        <v>119</v>
      </c>
      <c r="B141" s="115" t="s">
        <v>68</v>
      </c>
      <c r="C141" s="116" t="s">
        <v>18</v>
      </c>
      <c r="D141" s="116" t="s">
        <v>15</v>
      </c>
      <c r="E141" s="6" t="s">
        <v>236</v>
      </c>
      <c r="F141" s="123" t="s">
        <v>158</v>
      </c>
      <c r="G141" s="166">
        <f>G146+G147</f>
        <v>2734.6480000000001</v>
      </c>
    </row>
    <row r="142" spans="1:12" ht="38.25" hidden="1">
      <c r="A142" s="114" t="s">
        <v>107</v>
      </c>
      <c r="B142" s="115" t="s">
        <v>68</v>
      </c>
      <c r="C142" s="116" t="s">
        <v>18</v>
      </c>
      <c r="D142" s="116" t="s">
        <v>15</v>
      </c>
      <c r="E142" s="6" t="s">
        <v>236</v>
      </c>
      <c r="F142" s="123"/>
      <c r="G142" s="179">
        <f>G143</f>
        <v>0</v>
      </c>
    </row>
    <row r="143" spans="1:12" hidden="1">
      <c r="A143" s="114" t="s">
        <v>4</v>
      </c>
      <c r="B143" s="115" t="s">
        <v>68</v>
      </c>
      <c r="C143" s="116" t="s">
        <v>18</v>
      </c>
      <c r="D143" s="116" t="s">
        <v>15</v>
      </c>
      <c r="E143" s="6" t="s">
        <v>236</v>
      </c>
      <c r="F143" s="123" t="s">
        <v>6</v>
      </c>
      <c r="G143" s="179"/>
    </row>
    <row r="144" spans="1:12" ht="25.5" hidden="1">
      <c r="A144" s="114" t="s">
        <v>108</v>
      </c>
      <c r="B144" s="115" t="s">
        <v>68</v>
      </c>
      <c r="C144" s="116" t="s">
        <v>18</v>
      </c>
      <c r="D144" s="116" t="s">
        <v>15</v>
      </c>
      <c r="E144" s="6" t="s">
        <v>236</v>
      </c>
      <c r="F144" s="123"/>
      <c r="G144" s="179">
        <f>G145</f>
        <v>0</v>
      </c>
    </row>
    <row r="145" spans="1:10" hidden="1">
      <c r="A145" s="114" t="s">
        <v>4</v>
      </c>
      <c r="B145" s="115" t="s">
        <v>68</v>
      </c>
      <c r="C145" s="116" t="s">
        <v>18</v>
      </c>
      <c r="D145" s="116" t="s">
        <v>15</v>
      </c>
      <c r="E145" s="6" t="s">
        <v>236</v>
      </c>
      <c r="F145" s="123" t="s">
        <v>6</v>
      </c>
      <c r="G145" s="179"/>
    </row>
    <row r="146" spans="1:10" ht="25.5" hidden="1">
      <c r="A146" s="114" t="s">
        <v>142</v>
      </c>
      <c r="B146" s="115" t="s">
        <v>68</v>
      </c>
      <c r="C146" s="116" t="s">
        <v>18</v>
      </c>
      <c r="D146" s="116" t="s">
        <v>15</v>
      </c>
      <c r="E146" s="6" t="s">
        <v>236</v>
      </c>
      <c r="F146" s="123" t="s">
        <v>164</v>
      </c>
      <c r="G146" s="179">
        <v>0</v>
      </c>
    </row>
    <row r="147" spans="1:10" ht="25.5" customHeight="1">
      <c r="A147" s="114" t="s">
        <v>120</v>
      </c>
      <c r="B147" s="115" t="s">
        <v>68</v>
      </c>
      <c r="C147" s="116" t="s">
        <v>18</v>
      </c>
      <c r="D147" s="116" t="s">
        <v>15</v>
      </c>
      <c r="E147" s="6" t="s">
        <v>236</v>
      </c>
      <c r="F147" s="123" t="s">
        <v>159</v>
      </c>
      <c r="G147" s="165">
        <f>1728.9+324.178+131.57+100+100+350</f>
        <v>2734.6480000000001</v>
      </c>
      <c r="I147" s="202"/>
      <c r="J147" s="203"/>
    </row>
    <row r="148" spans="1:10">
      <c r="A148" s="83" t="s">
        <v>43</v>
      </c>
      <c r="B148" s="112" t="s">
        <v>68</v>
      </c>
      <c r="C148" s="108" t="s">
        <v>18</v>
      </c>
      <c r="D148" s="108" t="s">
        <v>44</v>
      </c>
      <c r="E148" s="139"/>
      <c r="F148" s="140"/>
      <c r="G148" s="180">
        <f>G149</f>
        <v>5756.5661</v>
      </c>
    </row>
    <row r="149" spans="1:10">
      <c r="A149" s="114" t="s">
        <v>43</v>
      </c>
      <c r="B149" s="115" t="s">
        <v>68</v>
      </c>
      <c r="C149" s="116" t="s">
        <v>18</v>
      </c>
      <c r="D149" s="116" t="s">
        <v>44</v>
      </c>
      <c r="E149" s="6" t="s">
        <v>237</v>
      </c>
      <c r="F149" s="141"/>
      <c r="G149" s="179">
        <f>G150+G156+G159+G165+G162</f>
        <v>5756.5661</v>
      </c>
    </row>
    <row r="150" spans="1:10">
      <c r="A150" s="114" t="s">
        <v>39</v>
      </c>
      <c r="B150" s="115" t="s">
        <v>68</v>
      </c>
      <c r="C150" s="116" t="s">
        <v>18</v>
      </c>
      <c r="D150" s="116" t="s">
        <v>44</v>
      </c>
      <c r="E150" s="6" t="s">
        <v>238</v>
      </c>
      <c r="F150" s="141"/>
      <c r="G150" s="179">
        <f>G151</f>
        <v>775.59109999999998</v>
      </c>
    </row>
    <row r="151" spans="1:10" ht="25.5">
      <c r="A151" s="66" t="s">
        <v>119</v>
      </c>
      <c r="B151" s="115" t="s">
        <v>68</v>
      </c>
      <c r="C151" s="116" t="s">
        <v>18</v>
      </c>
      <c r="D151" s="116" t="s">
        <v>44</v>
      </c>
      <c r="E151" s="6" t="s">
        <v>238</v>
      </c>
      <c r="F151" s="123" t="s">
        <v>158</v>
      </c>
      <c r="G151" s="166">
        <f>G152</f>
        <v>775.59109999999998</v>
      </c>
    </row>
    <row r="152" spans="1:10" ht="25.5">
      <c r="A152" s="66" t="s">
        <v>120</v>
      </c>
      <c r="B152" s="115" t="s">
        <v>68</v>
      </c>
      <c r="C152" s="116" t="s">
        <v>18</v>
      </c>
      <c r="D152" s="116" t="s">
        <v>44</v>
      </c>
      <c r="E152" s="6" t="s">
        <v>238</v>
      </c>
      <c r="F152" s="123" t="s">
        <v>159</v>
      </c>
      <c r="G152" s="165">
        <f>500+40.447+335.1441-100</f>
        <v>775.59109999999998</v>
      </c>
      <c r="I152" s="202"/>
    </row>
    <row r="153" spans="1:10" ht="12.75" hidden="1" customHeight="1">
      <c r="A153" s="66" t="s">
        <v>143</v>
      </c>
      <c r="B153" s="115" t="s">
        <v>68</v>
      </c>
      <c r="C153" s="116" t="s">
        <v>18</v>
      </c>
      <c r="D153" s="116" t="s">
        <v>44</v>
      </c>
      <c r="E153" s="6" t="s">
        <v>239</v>
      </c>
      <c r="F153" s="123"/>
      <c r="G153" s="165">
        <f>G154</f>
        <v>0</v>
      </c>
      <c r="I153" s="202"/>
    </row>
    <row r="154" spans="1:10" ht="25.5" hidden="1" customHeight="1">
      <c r="A154" s="114" t="s">
        <v>119</v>
      </c>
      <c r="B154" s="115" t="s">
        <v>68</v>
      </c>
      <c r="C154" s="116" t="s">
        <v>18</v>
      </c>
      <c r="D154" s="116" t="s">
        <v>44</v>
      </c>
      <c r="E154" s="6" t="s">
        <v>239</v>
      </c>
      <c r="F154" s="123" t="s">
        <v>158</v>
      </c>
      <c r="G154" s="165">
        <f>G155</f>
        <v>0</v>
      </c>
      <c r="I154" s="202"/>
    </row>
    <row r="155" spans="1:10" ht="25.5" hidden="1" customHeight="1">
      <c r="A155" s="66" t="s">
        <v>120</v>
      </c>
      <c r="B155" s="115" t="s">
        <v>68</v>
      </c>
      <c r="C155" s="116" t="s">
        <v>18</v>
      </c>
      <c r="D155" s="116" t="s">
        <v>44</v>
      </c>
      <c r="E155" s="6" t="s">
        <v>239</v>
      </c>
      <c r="F155" s="123" t="s">
        <v>159</v>
      </c>
      <c r="G155" s="165">
        <v>0</v>
      </c>
      <c r="I155" s="202"/>
    </row>
    <row r="156" spans="1:10">
      <c r="A156" s="66" t="s">
        <v>5</v>
      </c>
      <c r="B156" s="115" t="s">
        <v>68</v>
      </c>
      <c r="C156" s="116" t="s">
        <v>18</v>
      </c>
      <c r="D156" s="116" t="s">
        <v>44</v>
      </c>
      <c r="E156" s="6" t="s">
        <v>240</v>
      </c>
      <c r="F156" s="123"/>
      <c r="G156" s="165">
        <f>G157</f>
        <v>2283.0549999999998</v>
      </c>
      <c r="I156" s="202"/>
    </row>
    <row r="157" spans="1:10" ht="25.5">
      <c r="A157" s="114" t="s">
        <v>119</v>
      </c>
      <c r="B157" s="115" t="s">
        <v>68</v>
      </c>
      <c r="C157" s="116" t="s">
        <v>18</v>
      </c>
      <c r="D157" s="115" t="s">
        <v>44</v>
      </c>
      <c r="E157" s="6" t="s">
        <v>240</v>
      </c>
      <c r="F157" s="145">
        <v>240</v>
      </c>
      <c r="G157" s="165">
        <f>G158</f>
        <v>2283.0549999999998</v>
      </c>
    </row>
    <row r="158" spans="1:10" ht="38.25" customHeight="1">
      <c r="A158" s="66" t="s">
        <v>120</v>
      </c>
      <c r="B158" s="115" t="s">
        <v>68</v>
      </c>
      <c r="C158" s="116" t="s">
        <v>18</v>
      </c>
      <c r="D158" s="115" t="s">
        <v>44</v>
      </c>
      <c r="E158" s="6" t="s">
        <v>240</v>
      </c>
      <c r="F158" s="145">
        <v>244</v>
      </c>
      <c r="G158" s="165">
        <f>2733.5-40.447-200-350+140+0.002</f>
        <v>2283.0549999999998</v>
      </c>
    </row>
    <row r="159" spans="1:10">
      <c r="A159" s="71" t="s">
        <v>266</v>
      </c>
      <c r="B159" s="115" t="s">
        <v>68</v>
      </c>
      <c r="C159" s="116" t="s">
        <v>18</v>
      </c>
      <c r="D159" s="115" t="s">
        <v>44</v>
      </c>
      <c r="E159" s="6" t="s">
        <v>267</v>
      </c>
      <c r="F159" s="145"/>
      <c r="G159" s="181">
        <f>G160</f>
        <v>546.32999999999993</v>
      </c>
    </row>
    <row r="160" spans="1:10" ht="26.25" thickBot="1">
      <c r="A160" s="114" t="s">
        <v>119</v>
      </c>
      <c r="B160" s="115" t="s">
        <v>68</v>
      </c>
      <c r="C160" s="116" t="s">
        <v>18</v>
      </c>
      <c r="D160" s="115" t="s">
        <v>44</v>
      </c>
      <c r="E160" s="6" t="s">
        <v>267</v>
      </c>
      <c r="F160" s="145">
        <v>240</v>
      </c>
      <c r="G160" s="181">
        <f>G161</f>
        <v>546.32999999999993</v>
      </c>
    </row>
    <row r="161" spans="1:10" ht="13.5" thickBot="1">
      <c r="A161" s="66" t="s">
        <v>268</v>
      </c>
      <c r="B161" s="115" t="s">
        <v>68</v>
      </c>
      <c r="C161" s="116" t="s">
        <v>18</v>
      </c>
      <c r="D161" s="115" t="s">
        <v>44</v>
      </c>
      <c r="E161" s="6" t="s">
        <v>267</v>
      </c>
      <c r="F161" s="145">
        <v>244</v>
      </c>
      <c r="G161" s="181">
        <f>400+308.6+52.3-214.57</f>
        <v>546.32999999999993</v>
      </c>
      <c r="H161" s="185"/>
      <c r="I161" s="163"/>
      <c r="J161" s="163"/>
    </row>
    <row r="162" spans="1:10" ht="38.25">
      <c r="A162" s="66" t="s">
        <v>290</v>
      </c>
      <c r="B162" s="115" t="s">
        <v>68</v>
      </c>
      <c r="C162" s="116" t="s">
        <v>18</v>
      </c>
      <c r="D162" s="115" t="s">
        <v>44</v>
      </c>
      <c r="E162" s="6" t="s">
        <v>277</v>
      </c>
      <c r="F162" s="145"/>
      <c r="G162" s="181">
        <f>G163</f>
        <v>2110.19</v>
      </c>
      <c r="I162" s="163"/>
      <c r="J162" s="163"/>
    </row>
    <row r="163" spans="1:10" ht="25.5">
      <c r="A163" s="114" t="s">
        <v>119</v>
      </c>
      <c r="B163" s="115" t="s">
        <v>68</v>
      </c>
      <c r="C163" s="116" t="s">
        <v>18</v>
      </c>
      <c r="D163" s="115" t="s">
        <v>44</v>
      </c>
      <c r="E163" s="6" t="s">
        <v>277</v>
      </c>
      <c r="F163" s="145">
        <v>240</v>
      </c>
      <c r="G163" s="181">
        <f>G164</f>
        <v>2110.19</v>
      </c>
      <c r="I163" s="163"/>
      <c r="J163" s="163"/>
    </row>
    <row r="164" spans="1:10">
      <c r="A164" s="66" t="s">
        <v>268</v>
      </c>
      <c r="B164" s="115" t="s">
        <v>68</v>
      </c>
      <c r="C164" s="116" t="s">
        <v>18</v>
      </c>
      <c r="D164" s="115" t="s">
        <v>44</v>
      </c>
      <c r="E164" s="6" t="s">
        <v>277</v>
      </c>
      <c r="F164" s="145">
        <v>244</v>
      </c>
      <c r="G164" s="181">
        <v>2110.19</v>
      </c>
      <c r="I164" s="163"/>
      <c r="J164" s="163"/>
    </row>
    <row r="165" spans="1:10" ht="38.25">
      <c r="A165" s="66" t="s">
        <v>278</v>
      </c>
      <c r="B165" s="115" t="s">
        <v>68</v>
      </c>
      <c r="C165" s="116" t="s">
        <v>18</v>
      </c>
      <c r="D165" s="115" t="s">
        <v>44</v>
      </c>
      <c r="E165" s="6" t="s">
        <v>288</v>
      </c>
      <c r="F165" s="145"/>
      <c r="G165" s="181">
        <f>G166</f>
        <v>41.4</v>
      </c>
    </row>
    <row r="166" spans="1:10">
      <c r="A166" s="132" t="s">
        <v>276</v>
      </c>
      <c r="B166" s="115" t="s">
        <v>68</v>
      </c>
      <c r="C166" s="116" t="s">
        <v>18</v>
      </c>
      <c r="D166" s="115" t="s">
        <v>44</v>
      </c>
      <c r="E166" s="6" t="s">
        <v>288</v>
      </c>
      <c r="F166" s="145">
        <v>500</v>
      </c>
      <c r="G166" s="181">
        <f>G167</f>
        <v>41.4</v>
      </c>
    </row>
    <row r="167" spans="1:10">
      <c r="A167" s="71" t="s">
        <v>91</v>
      </c>
      <c r="B167" s="115" t="s">
        <v>68</v>
      </c>
      <c r="C167" s="116" t="s">
        <v>18</v>
      </c>
      <c r="D167" s="115" t="s">
        <v>44</v>
      </c>
      <c r="E167" s="6" t="s">
        <v>288</v>
      </c>
      <c r="F167" s="145">
        <v>540</v>
      </c>
      <c r="G167" s="181">
        <v>41.4</v>
      </c>
    </row>
    <row r="168" spans="1:10">
      <c r="A168" s="127" t="s">
        <v>285</v>
      </c>
      <c r="B168" s="112" t="s">
        <v>68</v>
      </c>
      <c r="C168" s="108" t="s">
        <v>19</v>
      </c>
      <c r="D168" s="112"/>
      <c r="E168" s="61"/>
      <c r="F168" s="164"/>
      <c r="G168" s="182">
        <f>G169</f>
        <v>55.756999999999998</v>
      </c>
    </row>
    <row r="169" spans="1:10">
      <c r="A169" s="127" t="s">
        <v>286</v>
      </c>
      <c r="B169" s="112" t="s">
        <v>68</v>
      </c>
      <c r="C169" s="108" t="s">
        <v>19</v>
      </c>
      <c r="D169" s="112" t="s">
        <v>19</v>
      </c>
      <c r="E169" s="61"/>
      <c r="F169" s="164"/>
      <c r="G169" s="182">
        <f>G170</f>
        <v>55.756999999999998</v>
      </c>
    </row>
    <row r="170" spans="1:10" ht="25.5">
      <c r="A170" s="66" t="s">
        <v>291</v>
      </c>
      <c r="B170" s="115" t="s">
        <v>68</v>
      </c>
      <c r="C170" s="116" t="s">
        <v>19</v>
      </c>
      <c r="D170" s="115" t="s">
        <v>19</v>
      </c>
      <c r="E170" s="53" t="s">
        <v>287</v>
      </c>
      <c r="F170" s="145"/>
      <c r="G170" s="183">
        <f>G171</f>
        <v>55.756999999999998</v>
      </c>
    </row>
    <row r="171" spans="1:10" ht="39" thickBot="1">
      <c r="A171" s="68" t="s">
        <v>275</v>
      </c>
      <c r="B171" s="115" t="s">
        <v>68</v>
      </c>
      <c r="C171" s="116" t="s">
        <v>19</v>
      </c>
      <c r="D171" s="115" t="s">
        <v>19</v>
      </c>
      <c r="E171" s="53" t="s">
        <v>287</v>
      </c>
      <c r="F171" s="145">
        <v>810</v>
      </c>
      <c r="G171" s="183">
        <f>G172</f>
        <v>55.756999999999998</v>
      </c>
    </row>
    <row r="172" spans="1:10" ht="77.25" thickBot="1">
      <c r="A172" s="44" t="s">
        <v>289</v>
      </c>
      <c r="B172" s="115" t="s">
        <v>68</v>
      </c>
      <c r="C172" s="116" t="s">
        <v>19</v>
      </c>
      <c r="D172" s="115" t="s">
        <v>19</v>
      </c>
      <c r="E172" s="53" t="s">
        <v>287</v>
      </c>
      <c r="F172" s="145">
        <v>812</v>
      </c>
      <c r="G172" s="183">
        <v>55.756999999999998</v>
      </c>
      <c r="H172" s="185"/>
    </row>
    <row r="173" spans="1:10">
      <c r="A173" s="83" t="s">
        <v>89</v>
      </c>
      <c r="B173" s="112" t="s">
        <v>68</v>
      </c>
      <c r="C173" s="108" t="s">
        <v>20</v>
      </c>
      <c r="D173" s="112"/>
      <c r="E173" s="61"/>
      <c r="F173" s="60"/>
      <c r="G173" s="168">
        <f>SUM(G174)</f>
        <v>9485.0749999999989</v>
      </c>
    </row>
    <row r="174" spans="1:10">
      <c r="A174" s="148" t="s">
        <v>10</v>
      </c>
      <c r="B174" s="112" t="s">
        <v>68</v>
      </c>
      <c r="C174" s="108" t="s">
        <v>20</v>
      </c>
      <c r="D174" s="108" t="s">
        <v>8</v>
      </c>
      <c r="E174" s="139"/>
      <c r="F174" s="139"/>
      <c r="G174" s="167">
        <f>G178+G191+G201</f>
        <v>9485.0749999999989</v>
      </c>
    </row>
    <row r="175" spans="1:10" ht="12.75" hidden="1" customHeight="1">
      <c r="A175" s="146" t="s">
        <v>61</v>
      </c>
      <c r="B175" s="115" t="s">
        <v>68</v>
      </c>
      <c r="C175" s="116" t="s">
        <v>20</v>
      </c>
      <c r="D175" s="116" t="s">
        <v>8</v>
      </c>
      <c r="E175" s="116" t="s">
        <v>24</v>
      </c>
      <c r="F175" s="162"/>
      <c r="G175" s="166">
        <f>G176</f>
        <v>0</v>
      </c>
    </row>
    <row r="176" spans="1:10" ht="12.75" hidden="1" customHeight="1">
      <c r="A176" s="146" t="s">
        <v>2</v>
      </c>
      <c r="B176" s="115" t="s">
        <v>68</v>
      </c>
      <c r="C176" s="116" t="s">
        <v>20</v>
      </c>
      <c r="D176" s="116" t="s">
        <v>8</v>
      </c>
      <c r="E176" s="116" t="s">
        <v>3</v>
      </c>
      <c r="F176" s="147"/>
      <c r="G176" s="166">
        <f>G177</f>
        <v>0</v>
      </c>
    </row>
    <row r="177" spans="1:11" ht="12.75" hidden="1" customHeight="1">
      <c r="A177" s="114" t="s">
        <v>46</v>
      </c>
      <c r="B177" s="115" t="s">
        <v>68</v>
      </c>
      <c r="C177" s="116" t="s">
        <v>20</v>
      </c>
      <c r="D177" s="116" t="s">
        <v>8</v>
      </c>
      <c r="E177" s="116" t="s">
        <v>3</v>
      </c>
      <c r="F177" s="123" t="s">
        <v>31</v>
      </c>
      <c r="G177" s="166"/>
    </row>
    <row r="178" spans="1:11">
      <c r="A178" s="149" t="s">
        <v>33</v>
      </c>
      <c r="B178" s="115" t="s">
        <v>68</v>
      </c>
      <c r="C178" s="116" t="s">
        <v>20</v>
      </c>
      <c r="D178" s="116" t="s">
        <v>8</v>
      </c>
      <c r="E178" s="6" t="s">
        <v>241</v>
      </c>
      <c r="F178" s="6"/>
      <c r="G178" s="166">
        <f>G179</f>
        <v>8191.3739999999989</v>
      </c>
      <c r="K178" t="s">
        <v>279</v>
      </c>
    </row>
    <row r="179" spans="1:11">
      <c r="A179" s="149" t="s">
        <v>144</v>
      </c>
      <c r="B179" s="115" t="s">
        <v>68</v>
      </c>
      <c r="C179" s="116" t="s">
        <v>20</v>
      </c>
      <c r="D179" s="116" t="s">
        <v>8</v>
      </c>
      <c r="E179" s="6" t="s">
        <v>242</v>
      </c>
      <c r="F179" s="6"/>
      <c r="G179" s="166">
        <f>G180+G185+G187</f>
        <v>8191.3739999999989</v>
      </c>
    </row>
    <row r="180" spans="1:11">
      <c r="A180" s="66" t="s">
        <v>145</v>
      </c>
      <c r="B180" s="115" t="s">
        <v>68</v>
      </c>
      <c r="C180" s="116" t="s">
        <v>20</v>
      </c>
      <c r="D180" s="116" t="s">
        <v>8</v>
      </c>
      <c r="E180" s="6" t="s">
        <v>242</v>
      </c>
      <c r="F180" s="118" t="s">
        <v>165</v>
      </c>
      <c r="G180" s="165">
        <f>G181+G182+G184+G183</f>
        <v>5228.6409999999996</v>
      </c>
    </row>
    <row r="181" spans="1:11" ht="24" customHeight="1">
      <c r="A181" s="66" t="s">
        <v>146</v>
      </c>
      <c r="B181" s="115" t="s">
        <v>68</v>
      </c>
      <c r="C181" s="116" t="s">
        <v>20</v>
      </c>
      <c r="D181" s="116" t="s">
        <v>8</v>
      </c>
      <c r="E181" s="6" t="s">
        <v>242</v>
      </c>
      <c r="F181" s="118" t="s">
        <v>166</v>
      </c>
      <c r="G181" s="165">
        <f>3836.89-88.189</f>
        <v>3748.701</v>
      </c>
    </row>
    <row r="182" spans="1:11" ht="25.5" customHeight="1">
      <c r="A182" s="117" t="s">
        <v>147</v>
      </c>
      <c r="B182" s="115" t="s">
        <v>68</v>
      </c>
      <c r="C182" s="116" t="s">
        <v>20</v>
      </c>
      <c r="D182" s="116" t="s">
        <v>8</v>
      </c>
      <c r="E182" s="6" t="s">
        <v>242</v>
      </c>
      <c r="F182" s="118" t="s">
        <v>167</v>
      </c>
      <c r="G182" s="165">
        <f xml:space="preserve"> 331.2</f>
        <v>331.2</v>
      </c>
    </row>
    <row r="183" spans="1:11" ht="38.25" customHeight="1">
      <c r="A183" s="150" t="s">
        <v>265</v>
      </c>
      <c r="B183" s="115" t="s">
        <v>68</v>
      </c>
      <c r="C183" s="116" t="s">
        <v>20</v>
      </c>
      <c r="D183" s="116" t="s">
        <v>8</v>
      </c>
      <c r="E183" s="6" t="s">
        <v>242</v>
      </c>
      <c r="F183" s="118" t="s">
        <v>262</v>
      </c>
      <c r="G183" s="165">
        <v>25</v>
      </c>
    </row>
    <row r="184" spans="1:11" ht="38.25" customHeight="1">
      <c r="A184" s="68" t="s">
        <v>204</v>
      </c>
      <c r="B184" s="115" t="s">
        <v>68</v>
      </c>
      <c r="C184" s="116" t="s">
        <v>20</v>
      </c>
      <c r="D184" s="116" t="s">
        <v>8</v>
      </c>
      <c r="E184" s="6" t="s">
        <v>242</v>
      </c>
      <c r="F184" s="118" t="s">
        <v>205</v>
      </c>
      <c r="G184" s="165">
        <f>1158.74-35</f>
        <v>1123.74</v>
      </c>
    </row>
    <row r="185" spans="1:11" ht="26.25" customHeight="1" thickBot="1">
      <c r="A185" s="66" t="s">
        <v>119</v>
      </c>
      <c r="B185" s="115" t="s">
        <v>68</v>
      </c>
      <c r="C185" s="116" t="s">
        <v>20</v>
      </c>
      <c r="D185" s="116" t="s">
        <v>8</v>
      </c>
      <c r="E185" s="6" t="s">
        <v>242</v>
      </c>
      <c r="F185" s="123" t="s">
        <v>158</v>
      </c>
      <c r="G185" s="97">
        <f>G186</f>
        <v>2745.6309999999999</v>
      </c>
      <c r="H185" s="184"/>
    </row>
    <row r="186" spans="1:11" ht="25.5">
      <c r="A186" s="66" t="s">
        <v>120</v>
      </c>
      <c r="B186" s="115" t="s">
        <v>68</v>
      </c>
      <c r="C186" s="116" t="s">
        <v>20</v>
      </c>
      <c r="D186" s="116" t="s">
        <v>8</v>
      </c>
      <c r="E186" s="6" t="s">
        <v>242</v>
      </c>
      <c r="F186" s="123" t="s">
        <v>159</v>
      </c>
      <c r="G186" s="165">
        <f>2083.244+534.089-25+354.48-40.5-354.48+20-70-6.202-100+350</f>
        <v>2745.6309999999999</v>
      </c>
      <c r="I186" s="190"/>
    </row>
    <row r="187" spans="1:11">
      <c r="A187" s="66" t="s">
        <v>121</v>
      </c>
      <c r="B187" s="115" t="s">
        <v>68</v>
      </c>
      <c r="C187" s="116" t="s">
        <v>20</v>
      </c>
      <c r="D187" s="116" t="s">
        <v>8</v>
      </c>
      <c r="E187" s="6" t="s">
        <v>242</v>
      </c>
      <c r="F187" s="123" t="s">
        <v>160</v>
      </c>
      <c r="G187" s="165">
        <f>G188+G189+G190</f>
        <v>217.102</v>
      </c>
      <c r="I187" s="170"/>
    </row>
    <row r="188" spans="1:11">
      <c r="A188" s="66" t="s">
        <v>122</v>
      </c>
      <c r="B188" s="115" t="s">
        <v>68</v>
      </c>
      <c r="C188" s="116" t="s">
        <v>20</v>
      </c>
      <c r="D188" s="116" t="s">
        <v>8</v>
      </c>
      <c r="E188" s="6" t="s">
        <v>242</v>
      </c>
      <c r="F188" s="123" t="s">
        <v>161</v>
      </c>
      <c r="G188" s="165">
        <v>70</v>
      </c>
      <c r="I188" s="170"/>
    </row>
    <row r="189" spans="1:11" ht="12" customHeight="1">
      <c r="A189" s="66" t="s">
        <v>123</v>
      </c>
      <c r="B189" s="115" t="s">
        <v>68</v>
      </c>
      <c r="C189" s="116" t="s">
        <v>20</v>
      </c>
      <c r="D189" s="116" t="s">
        <v>8</v>
      </c>
      <c r="E189" s="6" t="s">
        <v>242</v>
      </c>
      <c r="F189" s="123" t="s">
        <v>162</v>
      </c>
      <c r="G189" s="165">
        <v>2</v>
      </c>
      <c r="I189" s="170"/>
    </row>
    <row r="190" spans="1:11" ht="12" customHeight="1">
      <c r="A190" s="66" t="s">
        <v>182</v>
      </c>
      <c r="B190" s="115" t="s">
        <v>68</v>
      </c>
      <c r="C190" s="116" t="s">
        <v>20</v>
      </c>
      <c r="D190" s="116" t="s">
        <v>8</v>
      </c>
      <c r="E190" s="6" t="s">
        <v>242</v>
      </c>
      <c r="F190" s="123" t="s">
        <v>183</v>
      </c>
      <c r="G190" s="165">
        <f>67.9+70+6.202+1</f>
        <v>145.102</v>
      </c>
      <c r="I190" s="170"/>
    </row>
    <row r="191" spans="1:11" ht="15.75" customHeight="1">
      <c r="A191" s="117" t="s">
        <v>33</v>
      </c>
      <c r="B191" s="115" t="s">
        <v>68</v>
      </c>
      <c r="C191" s="116" t="s">
        <v>20</v>
      </c>
      <c r="D191" s="116" t="s">
        <v>8</v>
      </c>
      <c r="E191" s="6" t="s">
        <v>241</v>
      </c>
      <c r="F191" s="116"/>
      <c r="G191" s="166">
        <f>G192</f>
        <v>1284.9010000000001</v>
      </c>
      <c r="I191" s="171"/>
    </row>
    <row r="192" spans="1:11" ht="13.5" thickBot="1">
      <c r="A192" s="117" t="s">
        <v>45</v>
      </c>
      <c r="B192" s="115" t="s">
        <v>68</v>
      </c>
      <c r="C192" s="116" t="s">
        <v>20</v>
      </c>
      <c r="D192" s="116" t="s">
        <v>8</v>
      </c>
      <c r="E192" s="6" t="s">
        <v>243</v>
      </c>
      <c r="F192" s="116"/>
      <c r="G192" s="166">
        <f>G193+G197+G199+0.008</f>
        <v>1284.9010000000001</v>
      </c>
      <c r="I192" s="172"/>
    </row>
    <row r="193" spans="1:7">
      <c r="A193" s="66" t="s">
        <v>145</v>
      </c>
      <c r="B193" s="115" t="s">
        <v>68</v>
      </c>
      <c r="C193" s="116" t="s">
        <v>20</v>
      </c>
      <c r="D193" s="116" t="s">
        <v>8</v>
      </c>
      <c r="E193" s="6" t="s">
        <v>243</v>
      </c>
      <c r="F193" s="118" t="s">
        <v>165</v>
      </c>
      <c r="G193" s="165">
        <f>G194+G195+G196</f>
        <v>906.96399999999994</v>
      </c>
    </row>
    <row r="194" spans="1:7" ht="24" customHeight="1">
      <c r="A194" s="66" t="s">
        <v>146</v>
      </c>
      <c r="B194" s="115" t="s">
        <v>68</v>
      </c>
      <c r="C194" s="116" t="s">
        <v>20</v>
      </c>
      <c r="D194" s="116" t="s">
        <v>8</v>
      </c>
      <c r="E194" s="6" t="s">
        <v>243</v>
      </c>
      <c r="F194" s="118" t="s">
        <v>166</v>
      </c>
      <c r="G194" s="165">
        <f>478.555+88.189</f>
        <v>566.74400000000003</v>
      </c>
    </row>
    <row r="195" spans="1:7" ht="25.5">
      <c r="A195" s="66" t="s">
        <v>147</v>
      </c>
      <c r="B195" s="115" t="s">
        <v>68</v>
      </c>
      <c r="C195" s="116" t="s">
        <v>20</v>
      </c>
      <c r="D195" s="116" t="s">
        <v>8</v>
      </c>
      <c r="E195" s="6" t="s">
        <v>243</v>
      </c>
      <c r="F195" s="118" t="s">
        <v>167</v>
      </c>
      <c r="G195" s="165">
        <v>160.69999999999999</v>
      </c>
    </row>
    <row r="196" spans="1:7" ht="38.25">
      <c r="A196" s="68" t="s">
        <v>204</v>
      </c>
      <c r="B196" s="115" t="s">
        <v>68</v>
      </c>
      <c r="C196" s="116" t="s">
        <v>20</v>
      </c>
      <c r="D196" s="116" t="s">
        <v>8</v>
      </c>
      <c r="E196" s="6" t="s">
        <v>243</v>
      </c>
      <c r="F196" s="118" t="s">
        <v>205</v>
      </c>
      <c r="G196" s="165">
        <f>144.52+35</f>
        <v>179.52</v>
      </c>
    </row>
    <row r="197" spans="1:7" ht="25.5">
      <c r="A197" s="66" t="s">
        <v>119</v>
      </c>
      <c r="B197" s="115" t="s">
        <v>68</v>
      </c>
      <c r="C197" s="116" t="s">
        <v>20</v>
      </c>
      <c r="D197" s="116" t="s">
        <v>8</v>
      </c>
      <c r="E197" s="6" t="s">
        <v>243</v>
      </c>
      <c r="F197" s="123" t="s">
        <v>158</v>
      </c>
      <c r="G197" s="165">
        <f>G198</f>
        <v>376.92899999999997</v>
      </c>
    </row>
    <row r="198" spans="1:7" ht="25.5">
      <c r="A198" s="66" t="s">
        <v>120</v>
      </c>
      <c r="B198" s="115" t="s">
        <v>68</v>
      </c>
      <c r="C198" s="116" t="s">
        <v>20</v>
      </c>
      <c r="D198" s="116" t="s">
        <v>8</v>
      </c>
      <c r="E198" s="6" t="s">
        <v>243</v>
      </c>
      <c r="F198" s="123" t="s">
        <v>159</v>
      </c>
      <c r="G198" s="165">
        <f>386.929-10</f>
        <v>376.92899999999997</v>
      </c>
    </row>
    <row r="199" spans="1:7">
      <c r="A199" s="66" t="s">
        <v>121</v>
      </c>
      <c r="B199" s="115" t="s">
        <v>68</v>
      </c>
      <c r="C199" s="116" t="s">
        <v>20</v>
      </c>
      <c r="D199" s="116" t="s">
        <v>8</v>
      </c>
      <c r="E199" s="6" t="s">
        <v>243</v>
      </c>
      <c r="F199" s="123" t="s">
        <v>160</v>
      </c>
      <c r="G199" s="165">
        <f>G200</f>
        <v>1</v>
      </c>
    </row>
    <row r="200" spans="1:7" ht="14.25" customHeight="1">
      <c r="A200" s="66" t="s">
        <v>123</v>
      </c>
      <c r="B200" s="115" t="s">
        <v>68</v>
      </c>
      <c r="C200" s="116" t="s">
        <v>20</v>
      </c>
      <c r="D200" s="116" t="s">
        <v>8</v>
      </c>
      <c r="E200" s="6" t="s">
        <v>243</v>
      </c>
      <c r="F200" s="123" t="s">
        <v>162</v>
      </c>
      <c r="G200" s="165">
        <v>1</v>
      </c>
    </row>
    <row r="201" spans="1:7" ht="63.75">
      <c r="A201" s="117" t="s">
        <v>280</v>
      </c>
      <c r="B201" s="115" t="s">
        <v>68</v>
      </c>
      <c r="C201" s="116" t="s">
        <v>20</v>
      </c>
      <c r="D201" s="116" t="s">
        <v>8</v>
      </c>
      <c r="E201" s="6" t="s">
        <v>264</v>
      </c>
      <c r="F201" s="123"/>
      <c r="G201" s="166">
        <f>G202</f>
        <v>8.8000000000000007</v>
      </c>
    </row>
    <row r="202" spans="1:7">
      <c r="A202" s="117" t="s">
        <v>145</v>
      </c>
      <c r="B202" s="115" t="s">
        <v>68</v>
      </c>
      <c r="C202" s="116" t="s">
        <v>20</v>
      </c>
      <c r="D202" s="116" t="s">
        <v>8</v>
      </c>
      <c r="E202" s="6" t="s">
        <v>264</v>
      </c>
      <c r="F202" s="123" t="s">
        <v>165</v>
      </c>
      <c r="G202" s="166">
        <f>G203</f>
        <v>8.8000000000000007</v>
      </c>
    </row>
    <row r="203" spans="1:7" ht="25.5">
      <c r="A203" s="117" t="s">
        <v>147</v>
      </c>
      <c r="B203" s="115" t="s">
        <v>68</v>
      </c>
      <c r="C203" s="116" t="s">
        <v>20</v>
      </c>
      <c r="D203" s="116" t="s">
        <v>8</v>
      </c>
      <c r="E203" s="6" t="s">
        <v>264</v>
      </c>
      <c r="F203" s="123" t="s">
        <v>167</v>
      </c>
      <c r="G203" s="166">
        <v>8.8000000000000007</v>
      </c>
    </row>
    <row r="204" spans="1:7" ht="12.75" hidden="1" customHeight="1">
      <c r="A204" s="150" t="s">
        <v>110</v>
      </c>
      <c r="B204" s="115" t="s">
        <v>68</v>
      </c>
      <c r="C204" s="116" t="s">
        <v>20</v>
      </c>
      <c r="D204" s="116" t="s">
        <v>8</v>
      </c>
      <c r="E204" s="6"/>
      <c r="F204" s="116"/>
      <c r="G204" s="166">
        <f>G205</f>
        <v>0</v>
      </c>
    </row>
    <row r="205" spans="1:7" ht="12.75" hidden="1" customHeight="1">
      <c r="A205" s="146" t="s">
        <v>61</v>
      </c>
      <c r="B205" s="115" t="s">
        <v>68</v>
      </c>
      <c r="C205" s="116" t="s">
        <v>20</v>
      </c>
      <c r="D205" s="116" t="s">
        <v>8</v>
      </c>
      <c r="E205" s="116" t="s">
        <v>24</v>
      </c>
      <c r="F205" s="162"/>
      <c r="G205" s="166">
        <f>G206</f>
        <v>0</v>
      </c>
    </row>
    <row r="206" spans="1:7" ht="12.75" hidden="1" customHeight="1">
      <c r="A206" s="146" t="s">
        <v>2</v>
      </c>
      <c r="B206" s="115" t="s">
        <v>68</v>
      </c>
      <c r="C206" s="116" t="s">
        <v>20</v>
      </c>
      <c r="D206" s="116" t="s">
        <v>8</v>
      </c>
      <c r="E206" s="116" t="s">
        <v>3</v>
      </c>
      <c r="F206" s="147"/>
      <c r="G206" s="166">
        <f>G207</f>
        <v>0</v>
      </c>
    </row>
    <row r="207" spans="1:7" ht="12.75" hidden="1" customHeight="1">
      <c r="A207" s="114" t="s">
        <v>46</v>
      </c>
      <c r="B207" s="115" t="s">
        <v>68</v>
      </c>
      <c r="C207" s="116" t="s">
        <v>20</v>
      </c>
      <c r="D207" s="116" t="s">
        <v>8</v>
      </c>
      <c r="E207" s="116" t="s">
        <v>3</v>
      </c>
      <c r="F207" s="123" t="s">
        <v>31</v>
      </c>
      <c r="G207" s="166"/>
    </row>
    <row r="208" spans="1:7" ht="38.25" hidden="1" customHeight="1">
      <c r="A208" s="117" t="s">
        <v>148</v>
      </c>
      <c r="B208" s="115" t="s">
        <v>68</v>
      </c>
      <c r="C208" s="116" t="s">
        <v>20</v>
      </c>
      <c r="D208" s="116" t="s">
        <v>8</v>
      </c>
      <c r="E208" s="6">
        <v>4218054</v>
      </c>
      <c r="F208" s="123"/>
      <c r="G208" s="166">
        <f>G209</f>
        <v>0</v>
      </c>
    </row>
    <row r="209" spans="1:7" ht="63.75" hidden="1" customHeight="1">
      <c r="A209" s="117" t="s">
        <v>292</v>
      </c>
      <c r="B209" s="115" t="s">
        <v>68</v>
      </c>
      <c r="C209" s="116" t="s">
        <v>20</v>
      </c>
      <c r="D209" s="116" t="s">
        <v>8</v>
      </c>
      <c r="E209" s="6">
        <v>4218054</v>
      </c>
      <c r="F209" s="123"/>
      <c r="G209" s="166">
        <f>G210</f>
        <v>0</v>
      </c>
    </row>
    <row r="210" spans="1:7" ht="12.75" hidden="1" customHeight="1">
      <c r="A210" s="117" t="s">
        <v>145</v>
      </c>
      <c r="B210" s="115" t="s">
        <v>68</v>
      </c>
      <c r="C210" s="116" t="s">
        <v>20</v>
      </c>
      <c r="D210" s="116" t="s">
        <v>8</v>
      </c>
      <c r="E210" s="6">
        <v>4218054</v>
      </c>
      <c r="F210" s="123" t="s">
        <v>165</v>
      </c>
      <c r="G210" s="166">
        <f>G211</f>
        <v>0</v>
      </c>
    </row>
    <row r="211" spans="1:7" hidden="1">
      <c r="A211" s="117" t="s">
        <v>149</v>
      </c>
      <c r="B211" s="115" t="s">
        <v>68</v>
      </c>
      <c r="C211" s="116" t="s">
        <v>20</v>
      </c>
      <c r="D211" s="116" t="s">
        <v>8</v>
      </c>
      <c r="E211" s="6">
        <v>4218054</v>
      </c>
      <c r="F211" s="123" t="s">
        <v>167</v>
      </c>
      <c r="G211" s="166">
        <v>0</v>
      </c>
    </row>
    <row r="212" spans="1:7">
      <c r="A212" s="151" t="s">
        <v>60</v>
      </c>
      <c r="B212" s="112" t="s">
        <v>68</v>
      </c>
      <c r="C212" s="139">
        <v>10</v>
      </c>
      <c r="D212" s="139"/>
      <c r="E212" s="139"/>
      <c r="F212" s="152"/>
      <c r="G212" s="167">
        <f>G213+G217+G222+G227</f>
        <v>223</v>
      </c>
    </row>
    <row r="213" spans="1:7">
      <c r="A213" s="151" t="s">
        <v>42</v>
      </c>
      <c r="B213" s="112" t="s">
        <v>68</v>
      </c>
      <c r="C213" s="153">
        <v>10</v>
      </c>
      <c r="D213" s="108" t="s">
        <v>8</v>
      </c>
      <c r="E213" s="112"/>
      <c r="F213" s="122"/>
      <c r="G213" s="168">
        <f>SUM(G214)</f>
        <v>223</v>
      </c>
    </row>
    <row r="214" spans="1:7">
      <c r="A214" s="81" t="s">
        <v>30</v>
      </c>
      <c r="B214" s="115" t="s">
        <v>68</v>
      </c>
      <c r="C214" s="154">
        <v>10</v>
      </c>
      <c r="D214" s="116" t="s">
        <v>8</v>
      </c>
      <c r="E214" s="115" t="s">
        <v>244</v>
      </c>
      <c r="F214" s="123"/>
      <c r="G214" s="165">
        <f>G215</f>
        <v>223</v>
      </c>
    </row>
    <row r="215" spans="1:7" ht="25.5">
      <c r="A215" s="81" t="s">
        <v>150</v>
      </c>
      <c r="B215" s="115" t="s">
        <v>68</v>
      </c>
      <c r="C215" s="154">
        <v>10</v>
      </c>
      <c r="D215" s="116" t="s">
        <v>8</v>
      </c>
      <c r="E215" s="115" t="s">
        <v>245</v>
      </c>
      <c r="F215" s="123"/>
      <c r="G215" s="165">
        <f>G216</f>
        <v>223</v>
      </c>
    </row>
    <row r="216" spans="1:7" ht="26.25" thickBot="1">
      <c r="A216" s="82" t="s">
        <v>293</v>
      </c>
      <c r="B216" s="115" t="s">
        <v>68</v>
      </c>
      <c r="C216" s="154">
        <v>10</v>
      </c>
      <c r="D216" s="116" t="s">
        <v>8</v>
      </c>
      <c r="E216" s="115" t="s">
        <v>245</v>
      </c>
      <c r="F216" s="123" t="s">
        <v>168</v>
      </c>
      <c r="G216" s="165">
        <f>G231</f>
        <v>223</v>
      </c>
    </row>
    <row r="217" spans="1:7" ht="13.5" hidden="1" thickBot="1">
      <c r="A217" s="81" t="s">
        <v>111</v>
      </c>
      <c r="B217" s="115" t="s">
        <v>68</v>
      </c>
      <c r="C217" s="154">
        <v>10</v>
      </c>
      <c r="D217" s="116" t="s">
        <v>44</v>
      </c>
      <c r="E217" s="115" t="s">
        <v>245</v>
      </c>
      <c r="F217" s="123"/>
      <c r="G217" s="165">
        <f>G218</f>
        <v>0</v>
      </c>
    </row>
    <row r="218" spans="1:7" ht="13.5" hidden="1" thickBot="1">
      <c r="A218" s="82" t="s">
        <v>26</v>
      </c>
      <c r="B218" s="115" t="s">
        <v>68</v>
      </c>
      <c r="C218" s="154">
        <v>10</v>
      </c>
      <c r="D218" s="116" t="s">
        <v>44</v>
      </c>
      <c r="E218" s="115" t="s">
        <v>245</v>
      </c>
      <c r="F218" s="123"/>
      <c r="G218" s="165">
        <f>G219</f>
        <v>0</v>
      </c>
    </row>
    <row r="219" spans="1:7" ht="51.75" hidden="1" thickBot="1">
      <c r="A219" s="81" t="s">
        <v>294</v>
      </c>
      <c r="B219" s="115" t="s">
        <v>68</v>
      </c>
      <c r="C219" s="154">
        <v>10</v>
      </c>
      <c r="D219" s="116" t="s">
        <v>44</v>
      </c>
      <c r="E219" s="115" t="s">
        <v>245</v>
      </c>
      <c r="F219" s="123"/>
      <c r="G219" s="165">
        <f>G220</f>
        <v>0</v>
      </c>
    </row>
    <row r="220" spans="1:7" ht="64.5" hidden="1" thickBot="1">
      <c r="A220" s="82" t="s">
        <v>295</v>
      </c>
      <c r="B220" s="115" t="s">
        <v>68</v>
      </c>
      <c r="C220" s="154">
        <v>10</v>
      </c>
      <c r="D220" s="116" t="s">
        <v>44</v>
      </c>
      <c r="E220" s="115" t="s">
        <v>245</v>
      </c>
      <c r="F220" s="123"/>
      <c r="G220" s="165">
        <f>G221</f>
        <v>0</v>
      </c>
    </row>
    <row r="221" spans="1:7" ht="13.5" hidden="1" thickBot="1">
      <c r="A221" s="81" t="s">
        <v>32</v>
      </c>
      <c r="B221" s="115" t="s">
        <v>68</v>
      </c>
      <c r="C221" s="154">
        <v>10</v>
      </c>
      <c r="D221" s="116" t="s">
        <v>44</v>
      </c>
      <c r="E221" s="115" t="s">
        <v>245</v>
      </c>
      <c r="F221" s="123" t="s">
        <v>23</v>
      </c>
      <c r="G221" s="165">
        <f>1400-1400</f>
        <v>0</v>
      </c>
    </row>
    <row r="222" spans="1:7" ht="13.5" hidden="1" thickBot="1">
      <c r="A222" s="81" t="s">
        <v>92</v>
      </c>
      <c r="B222" s="115" t="s">
        <v>68</v>
      </c>
      <c r="C222" s="154">
        <v>10</v>
      </c>
      <c r="D222" s="116" t="s">
        <v>16</v>
      </c>
      <c r="E222" s="115" t="s">
        <v>245</v>
      </c>
      <c r="F222" s="123"/>
      <c r="G222" s="165">
        <f>G223</f>
        <v>0</v>
      </c>
    </row>
    <row r="223" spans="1:7" ht="13.5" hidden="1" thickBot="1">
      <c r="A223" s="82" t="s">
        <v>26</v>
      </c>
      <c r="B223" s="115" t="s">
        <v>68</v>
      </c>
      <c r="C223" s="154">
        <v>10</v>
      </c>
      <c r="D223" s="116" t="s">
        <v>16</v>
      </c>
      <c r="E223" s="115" t="s">
        <v>245</v>
      </c>
      <c r="F223" s="123"/>
      <c r="G223" s="165">
        <f>G224</f>
        <v>0</v>
      </c>
    </row>
    <row r="224" spans="1:7" ht="51.75" hidden="1" thickBot="1">
      <c r="A224" s="81" t="s">
        <v>294</v>
      </c>
      <c r="B224" s="115" t="s">
        <v>68</v>
      </c>
      <c r="C224" s="154">
        <v>10</v>
      </c>
      <c r="D224" s="116" t="s">
        <v>16</v>
      </c>
      <c r="E224" s="115" t="s">
        <v>245</v>
      </c>
      <c r="F224" s="123"/>
      <c r="G224" s="165">
        <f>G225</f>
        <v>0</v>
      </c>
    </row>
    <row r="225" spans="1:8" ht="64.5" hidden="1" thickBot="1">
      <c r="A225" s="82" t="s">
        <v>295</v>
      </c>
      <c r="B225" s="115" t="s">
        <v>68</v>
      </c>
      <c r="C225" s="154">
        <v>10</v>
      </c>
      <c r="D225" s="116" t="s">
        <v>16</v>
      </c>
      <c r="E225" s="115" t="s">
        <v>245</v>
      </c>
      <c r="F225" s="123"/>
      <c r="G225" s="165">
        <f>G226</f>
        <v>0</v>
      </c>
    </row>
    <row r="226" spans="1:8" ht="13.5" hidden="1" thickBot="1">
      <c r="A226" s="81" t="s">
        <v>32</v>
      </c>
      <c r="B226" s="115" t="s">
        <v>68</v>
      </c>
      <c r="C226" s="154">
        <v>10</v>
      </c>
      <c r="D226" s="116" t="s">
        <v>16</v>
      </c>
      <c r="E226" s="115" t="s">
        <v>245</v>
      </c>
      <c r="F226" s="123" t="s">
        <v>23</v>
      </c>
      <c r="G226" s="165"/>
    </row>
    <row r="227" spans="1:8" ht="13.5" hidden="1" thickBot="1">
      <c r="A227" s="151" t="s">
        <v>69</v>
      </c>
      <c r="B227" s="115" t="s">
        <v>68</v>
      </c>
      <c r="C227" s="154">
        <v>10</v>
      </c>
      <c r="D227" s="116" t="s">
        <v>9</v>
      </c>
      <c r="E227" s="115" t="s">
        <v>245</v>
      </c>
      <c r="F227" s="123"/>
      <c r="G227" s="165">
        <f>G228</f>
        <v>0</v>
      </c>
    </row>
    <row r="228" spans="1:8" ht="13.5" hidden="1" thickBot="1">
      <c r="A228" s="155" t="s">
        <v>61</v>
      </c>
      <c r="B228" s="115" t="s">
        <v>68</v>
      </c>
      <c r="C228" s="116" t="s">
        <v>54</v>
      </c>
      <c r="D228" s="116" t="s">
        <v>9</v>
      </c>
      <c r="E228" s="115" t="s">
        <v>245</v>
      </c>
      <c r="F228" s="111"/>
      <c r="G228" s="165">
        <f>G229</f>
        <v>0</v>
      </c>
    </row>
    <row r="229" spans="1:8" ht="13.5" hidden="1" thickBot="1">
      <c r="A229" s="155" t="s">
        <v>2</v>
      </c>
      <c r="B229" s="115" t="s">
        <v>68</v>
      </c>
      <c r="C229" s="116" t="s">
        <v>54</v>
      </c>
      <c r="D229" s="116" t="s">
        <v>9</v>
      </c>
      <c r="E229" s="115" t="s">
        <v>245</v>
      </c>
      <c r="F229" s="147"/>
      <c r="G229" s="165">
        <f>G230</f>
        <v>0</v>
      </c>
    </row>
    <row r="230" spans="1:8" ht="13.5" hidden="1" thickBot="1">
      <c r="A230" s="114" t="s">
        <v>46</v>
      </c>
      <c r="B230" s="115" t="s">
        <v>68</v>
      </c>
      <c r="C230" s="116" t="s">
        <v>54</v>
      </c>
      <c r="D230" s="116" t="s">
        <v>9</v>
      </c>
      <c r="E230" s="115" t="s">
        <v>245</v>
      </c>
      <c r="F230" s="123" t="s">
        <v>31</v>
      </c>
      <c r="G230" s="165"/>
    </row>
    <row r="231" spans="1:8" ht="26.25" thickBot="1">
      <c r="A231" s="150" t="s">
        <v>151</v>
      </c>
      <c r="B231" s="115" t="s">
        <v>68</v>
      </c>
      <c r="C231" s="154">
        <v>10</v>
      </c>
      <c r="D231" s="116" t="s">
        <v>8</v>
      </c>
      <c r="E231" s="115" t="s">
        <v>245</v>
      </c>
      <c r="F231" s="123" t="s">
        <v>169</v>
      </c>
      <c r="G231" s="165">
        <f>130+83+10</f>
        <v>223</v>
      </c>
      <c r="H231" s="185"/>
    </row>
    <row r="232" spans="1:8">
      <c r="A232" s="156" t="s">
        <v>59</v>
      </c>
      <c r="B232" s="112" t="s">
        <v>68</v>
      </c>
      <c r="C232" s="112" t="s">
        <v>78</v>
      </c>
      <c r="D232" s="108"/>
      <c r="E232" s="139"/>
      <c r="F232" s="139"/>
      <c r="G232" s="167">
        <f>G233+G246</f>
        <v>2303.8810000000003</v>
      </c>
    </row>
    <row r="233" spans="1:8" hidden="1">
      <c r="A233" s="156" t="s">
        <v>85</v>
      </c>
      <c r="B233" s="112" t="s">
        <v>68</v>
      </c>
      <c r="C233" s="108" t="s">
        <v>78</v>
      </c>
      <c r="D233" s="108" t="s">
        <v>8</v>
      </c>
      <c r="E233" s="139"/>
      <c r="F233" s="139"/>
      <c r="G233" s="167">
        <f>G237</f>
        <v>0</v>
      </c>
    </row>
    <row r="234" spans="1:8" ht="51" hidden="1">
      <c r="A234" s="66" t="s">
        <v>296</v>
      </c>
      <c r="B234" s="115" t="s">
        <v>68</v>
      </c>
      <c r="C234" s="116" t="s">
        <v>78</v>
      </c>
      <c r="D234" s="116" t="s">
        <v>8</v>
      </c>
      <c r="E234" s="116" t="s">
        <v>71</v>
      </c>
      <c r="F234" s="123"/>
      <c r="G234" s="166">
        <f>G235</f>
        <v>0</v>
      </c>
    </row>
    <row r="235" spans="1:8" ht="25.5" hidden="1">
      <c r="A235" s="66" t="s">
        <v>297</v>
      </c>
      <c r="B235" s="115" t="s">
        <v>68</v>
      </c>
      <c r="C235" s="116" t="s">
        <v>78</v>
      </c>
      <c r="D235" s="116" t="s">
        <v>8</v>
      </c>
      <c r="E235" s="116" t="s">
        <v>90</v>
      </c>
      <c r="F235" s="123"/>
      <c r="G235" s="166">
        <f>G236</f>
        <v>0</v>
      </c>
    </row>
    <row r="236" spans="1:8" hidden="1">
      <c r="A236" s="66" t="s">
        <v>72</v>
      </c>
      <c r="B236" s="115" t="s">
        <v>68</v>
      </c>
      <c r="C236" s="116" t="s">
        <v>78</v>
      </c>
      <c r="D236" s="116" t="s">
        <v>8</v>
      </c>
      <c r="E236" s="116" t="s">
        <v>90</v>
      </c>
      <c r="F236" s="123" t="s">
        <v>73</v>
      </c>
      <c r="G236" s="166">
        <v>0</v>
      </c>
    </row>
    <row r="237" spans="1:8" hidden="1">
      <c r="A237" s="149" t="s">
        <v>33</v>
      </c>
      <c r="B237" s="115" t="s">
        <v>68</v>
      </c>
      <c r="C237" s="116" t="s">
        <v>78</v>
      </c>
      <c r="D237" s="116" t="s">
        <v>8</v>
      </c>
      <c r="E237" s="116" t="s">
        <v>152</v>
      </c>
      <c r="F237" s="123"/>
      <c r="G237" s="166">
        <f>G238+G241+G243</f>
        <v>0</v>
      </c>
    </row>
    <row r="238" spans="1:8" hidden="1">
      <c r="A238" s="66" t="s">
        <v>145</v>
      </c>
      <c r="B238" s="115" t="s">
        <v>68</v>
      </c>
      <c r="C238" s="116" t="s">
        <v>78</v>
      </c>
      <c r="D238" s="116" t="s">
        <v>8</v>
      </c>
      <c r="E238" s="116" t="s">
        <v>153</v>
      </c>
      <c r="F238" s="123" t="s">
        <v>165</v>
      </c>
      <c r="G238" s="166">
        <f>G239+G240</f>
        <v>0</v>
      </c>
    </row>
    <row r="239" spans="1:8" ht="25.5" hidden="1">
      <c r="A239" s="66" t="s">
        <v>146</v>
      </c>
      <c r="B239" s="115" t="s">
        <v>68</v>
      </c>
      <c r="C239" s="116" t="s">
        <v>78</v>
      </c>
      <c r="D239" s="116" t="s">
        <v>8</v>
      </c>
      <c r="E239" s="116" t="s">
        <v>153</v>
      </c>
      <c r="F239" s="123" t="s">
        <v>166</v>
      </c>
      <c r="G239" s="166">
        <v>0</v>
      </c>
    </row>
    <row r="240" spans="1:8" ht="25.5" hidden="1">
      <c r="A240" s="117" t="s">
        <v>147</v>
      </c>
      <c r="B240" s="115" t="s">
        <v>68</v>
      </c>
      <c r="C240" s="116" t="s">
        <v>78</v>
      </c>
      <c r="D240" s="116" t="s">
        <v>8</v>
      </c>
      <c r="E240" s="116" t="s">
        <v>153</v>
      </c>
      <c r="F240" s="123" t="s">
        <v>167</v>
      </c>
      <c r="G240" s="166">
        <v>0</v>
      </c>
    </row>
    <row r="241" spans="1:9" ht="25.5" hidden="1">
      <c r="A241" s="66" t="s">
        <v>119</v>
      </c>
      <c r="B241" s="115" t="s">
        <v>68</v>
      </c>
      <c r="C241" s="116" t="s">
        <v>78</v>
      </c>
      <c r="D241" s="116" t="s">
        <v>8</v>
      </c>
      <c r="E241" s="116" t="s">
        <v>153</v>
      </c>
      <c r="F241" s="123" t="s">
        <v>158</v>
      </c>
      <c r="G241" s="166">
        <f>G242</f>
        <v>0</v>
      </c>
    </row>
    <row r="242" spans="1:9" ht="25.5" hidden="1">
      <c r="A242" s="66" t="s">
        <v>120</v>
      </c>
      <c r="B242" s="115" t="s">
        <v>68</v>
      </c>
      <c r="C242" s="116" t="s">
        <v>78</v>
      </c>
      <c r="D242" s="116" t="s">
        <v>8</v>
      </c>
      <c r="E242" s="116" t="s">
        <v>153</v>
      </c>
      <c r="F242" s="123" t="s">
        <v>159</v>
      </c>
      <c r="G242" s="166">
        <v>0</v>
      </c>
    </row>
    <row r="243" spans="1:9" hidden="1">
      <c r="A243" s="66" t="s">
        <v>121</v>
      </c>
      <c r="B243" s="115" t="s">
        <v>68</v>
      </c>
      <c r="C243" s="116" t="s">
        <v>78</v>
      </c>
      <c r="D243" s="116" t="s">
        <v>8</v>
      </c>
      <c r="E243" s="116" t="s">
        <v>153</v>
      </c>
      <c r="F243" s="123" t="s">
        <v>160</v>
      </c>
      <c r="G243" s="166">
        <f>G244+G245</f>
        <v>0</v>
      </c>
    </row>
    <row r="244" spans="1:9" hidden="1">
      <c r="A244" s="66" t="s">
        <v>122</v>
      </c>
      <c r="B244" s="115" t="s">
        <v>68</v>
      </c>
      <c r="C244" s="116" t="s">
        <v>78</v>
      </c>
      <c r="D244" s="116" t="s">
        <v>8</v>
      </c>
      <c r="E244" s="116" t="s">
        <v>153</v>
      </c>
      <c r="F244" s="123" t="s">
        <v>161</v>
      </c>
      <c r="G244" s="166">
        <v>0</v>
      </c>
    </row>
    <row r="245" spans="1:9" hidden="1">
      <c r="A245" s="66" t="s">
        <v>123</v>
      </c>
      <c r="B245" s="115" t="s">
        <v>68</v>
      </c>
      <c r="C245" s="116" t="s">
        <v>78</v>
      </c>
      <c r="D245" s="116" t="s">
        <v>8</v>
      </c>
      <c r="E245" s="116" t="s">
        <v>153</v>
      </c>
      <c r="F245" s="123" t="s">
        <v>162</v>
      </c>
      <c r="G245" s="166">
        <v>0</v>
      </c>
    </row>
    <row r="246" spans="1:9">
      <c r="A246" s="156" t="s">
        <v>81</v>
      </c>
      <c r="B246" s="112" t="s">
        <v>68</v>
      </c>
      <c r="C246" s="108" t="s">
        <v>78</v>
      </c>
      <c r="D246" s="108" t="s">
        <v>15</v>
      </c>
      <c r="E246" s="139"/>
      <c r="F246" s="122"/>
      <c r="G246" s="167">
        <f>G247+G253+G256</f>
        <v>2303.8810000000003</v>
      </c>
    </row>
    <row r="247" spans="1:9" ht="12.75" customHeight="1">
      <c r="A247" s="150" t="s">
        <v>28</v>
      </c>
      <c r="B247" s="115" t="s">
        <v>68</v>
      </c>
      <c r="C247" s="116" t="s">
        <v>78</v>
      </c>
      <c r="D247" s="116" t="s">
        <v>15</v>
      </c>
      <c r="E247" s="6" t="s">
        <v>246</v>
      </c>
      <c r="F247" s="6"/>
      <c r="G247" s="166">
        <f>G248</f>
        <v>300</v>
      </c>
    </row>
    <row r="248" spans="1:9" ht="38.25">
      <c r="A248" s="150" t="s">
        <v>154</v>
      </c>
      <c r="B248" s="115" t="s">
        <v>68</v>
      </c>
      <c r="C248" s="116" t="s">
        <v>78</v>
      </c>
      <c r="D248" s="116" t="s">
        <v>15</v>
      </c>
      <c r="E248" s="6" t="s">
        <v>247</v>
      </c>
      <c r="F248" s="147"/>
      <c r="G248" s="166">
        <f>G251+G249</f>
        <v>300</v>
      </c>
    </row>
    <row r="249" spans="1:9" ht="25.5">
      <c r="A249" s="80" t="s">
        <v>269</v>
      </c>
      <c r="B249" s="10" t="s">
        <v>68</v>
      </c>
      <c r="C249" s="9" t="s">
        <v>78</v>
      </c>
      <c r="D249" s="9" t="s">
        <v>15</v>
      </c>
      <c r="E249" s="161" t="s">
        <v>270</v>
      </c>
      <c r="F249" s="75">
        <v>120</v>
      </c>
      <c r="G249" s="169">
        <f>G250</f>
        <v>10.9</v>
      </c>
    </row>
    <row r="250" spans="1:9" ht="51">
      <c r="A250" s="80" t="s">
        <v>271</v>
      </c>
      <c r="B250" s="10" t="s">
        <v>68</v>
      </c>
      <c r="C250" s="9" t="s">
        <v>78</v>
      </c>
      <c r="D250" s="9" t="s">
        <v>15</v>
      </c>
      <c r="E250" s="161" t="s">
        <v>270</v>
      </c>
      <c r="F250" s="75">
        <v>123</v>
      </c>
      <c r="G250" s="169">
        <v>10.9</v>
      </c>
    </row>
    <row r="251" spans="1:9" ht="25.5">
      <c r="A251" s="117" t="s">
        <v>147</v>
      </c>
      <c r="B251" s="115" t="s">
        <v>68</v>
      </c>
      <c r="C251" s="116" t="s">
        <v>78</v>
      </c>
      <c r="D251" s="116" t="s">
        <v>15</v>
      </c>
      <c r="E251" s="6" t="s">
        <v>247</v>
      </c>
      <c r="F251" s="147">
        <v>240</v>
      </c>
      <c r="G251" s="166">
        <f>G252</f>
        <v>289.10000000000002</v>
      </c>
    </row>
    <row r="252" spans="1:9" ht="25.5">
      <c r="A252" s="66" t="s">
        <v>119</v>
      </c>
      <c r="B252" s="115" t="s">
        <v>68</v>
      </c>
      <c r="C252" s="116" t="s">
        <v>78</v>
      </c>
      <c r="D252" s="116" t="s">
        <v>15</v>
      </c>
      <c r="E252" s="6" t="s">
        <v>247</v>
      </c>
      <c r="F252" s="123" t="s">
        <v>159</v>
      </c>
      <c r="G252" s="166">
        <v>289.10000000000002</v>
      </c>
      <c r="I252" s="191"/>
    </row>
    <row r="253" spans="1:9" ht="25.5">
      <c r="A253" s="44" t="s">
        <v>284</v>
      </c>
      <c r="B253" s="115" t="s">
        <v>68</v>
      </c>
      <c r="C253" s="116" t="s">
        <v>78</v>
      </c>
      <c r="D253" s="116" t="s">
        <v>15</v>
      </c>
      <c r="E253" s="6" t="s">
        <v>282</v>
      </c>
      <c r="F253" s="123"/>
      <c r="G253" s="167">
        <f>G254</f>
        <v>1649.4010000000001</v>
      </c>
    </row>
    <row r="254" spans="1:9" ht="25.5">
      <c r="A254" s="117" t="s">
        <v>147</v>
      </c>
      <c r="B254" s="115" t="s">
        <v>68</v>
      </c>
      <c r="C254" s="116" t="s">
        <v>78</v>
      </c>
      <c r="D254" s="116" t="s">
        <v>15</v>
      </c>
      <c r="E254" s="6" t="s">
        <v>282</v>
      </c>
      <c r="F254" s="123" t="s">
        <v>158</v>
      </c>
      <c r="G254" s="166">
        <f>G255</f>
        <v>1649.4010000000001</v>
      </c>
    </row>
    <row r="255" spans="1:9" ht="25.5">
      <c r="A255" s="66" t="s">
        <v>119</v>
      </c>
      <c r="B255" s="115" t="s">
        <v>68</v>
      </c>
      <c r="C255" s="116" t="s">
        <v>78</v>
      </c>
      <c r="D255" s="116" t="s">
        <v>15</v>
      </c>
      <c r="E255" s="6" t="s">
        <v>282</v>
      </c>
      <c r="F255" s="123" t="s">
        <v>159</v>
      </c>
      <c r="G255" s="166">
        <v>1649.4010000000001</v>
      </c>
    </row>
    <row r="256" spans="1:9" ht="63.75">
      <c r="A256" s="44" t="s">
        <v>283</v>
      </c>
      <c r="B256" s="115" t="s">
        <v>68</v>
      </c>
      <c r="C256" s="116" t="s">
        <v>78</v>
      </c>
      <c r="D256" s="116" t="s">
        <v>15</v>
      </c>
      <c r="E256" s="6" t="s">
        <v>282</v>
      </c>
      <c r="F256" s="123"/>
      <c r="G256" s="166">
        <f>G257</f>
        <v>354.48</v>
      </c>
    </row>
    <row r="257" spans="1:8">
      <c r="A257" s="132" t="s">
        <v>276</v>
      </c>
      <c r="B257" s="115" t="s">
        <v>68</v>
      </c>
      <c r="C257" s="116" t="s">
        <v>78</v>
      </c>
      <c r="D257" s="116" t="s">
        <v>15</v>
      </c>
      <c r="E257" s="6" t="s">
        <v>282</v>
      </c>
      <c r="F257" s="123" t="s">
        <v>281</v>
      </c>
      <c r="G257" s="166">
        <f>G258</f>
        <v>354.48</v>
      </c>
    </row>
    <row r="258" spans="1:8">
      <c r="A258" s="71" t="s">
        <v>91</v>
      </c>
      <c r="B258" s="115" t="s">
        <v>68</v>
      </c>
      <c r="C258" s="116" t="s">
        <v>78</v>
      </c>
      <c r="D258" s="116" t="s">
        <v>15</v>
      </c>
      <c r="E258" s="6" t="s">
        <v>282</v>
      </c>
      <c r="F258" s="123" t="s">
        <v>248</v>
      </c>
      <c r="G258" s="166">
        <v>354.48</v>
      </c>
    </row>
    <row r="259" spans="1:8" ht="13.5" thickBot="1">
      <c r="A259" s="83" t="s">
        <v>7</v>
      </c>
      <c r="B259" s="116" t="s">
        <v>68</v>
      </c>
      <c r="C259" s="6"/>
      <c r="D259" s="6"/>
      <c r="E259" s="6"/>
      <c r="F259" s="6"/>
      <c r="G259" s="167">
        <f>G16+G33+G63+G78+G88+G105+G122+G173+G212+G232+G59+G55+G50+G23+G168+0.1</f>
        <v>38288.360069999995</v>
      </c>
      <c r="H259" s="175"/>
    </row>
    <row r="260" spans="1:8">
      <c r="A260" s="157"/>
      <c r="B260" s="158"/>
      <c r="C260" s="158"/>
      <c r="D260" s="158"/>
      <c r="E260" s="159"/>
      <c r="F260" s="158"/>
      <c r="G260" s="160"/>
    </row>
    <row r="261" spans="1:8">
      <c r="A261" s="84"/>
      <c r="B261" s="31"/>
      <c r="C261" s="31"/>
      <c r="D261" s="31"/>
      <c r="E261" s="29"/>
      <c r="F261" s="31"/>
      <c r="G261" s="85"/>
      <c r="H261" s="174">
        <f>H147+H158+H186</f>
        <v>0</v>
      </c>
    </row>
    <row r="262" spans="1:8">
      <c r="A262" s="84"/>
      <c r="B262" s="3"/>
      <c r="C262" s="3"/>
      <c r="D262" s="3"/>
      <c r="E262" s="3"/>
      <c r="F262" s="3"/>
      <c r="G262" s="5"/>
    </row>
  </sheetData>
  <mergeCells count="11">
    <mergeCell ref="I152:I156"/>
    <mergeCell ref="I147:J147"/>
    <mergeCell ref="A10:F10"/>
    <mergeCell ref="A9:G9"/>
    <mergeCell ref="A8:G8"/>
    <mergeCell ref="I130:I138"/>
    <mergeCell ref="A1:G1"/>
    <mergeCell ref="A2:G2"/>
    <mergeCell ref="A3:G3"/>
    <mergeCell ref="A4:G4"/>
    <mergeCell ref="I103:J105"/>
  </mergeCells>
  <printOptions horizontalCentered="1"/>
  <pageMargins left="0.19685039370078741" right="0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№6</vt:lpstr>
      <vt:lpstr> №7</vt:lpstr>
      <vt:lpstr> №8</vt:lpstr>
      <vt:lpstr>' №7'!Область_печати</vt:lpstr>
      <vt:lpstr>' №8'!Область_печати</vt:lpstr>
      <vt:lpstr>№6!Область_печати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2019-12-25T06:34:56Z</cp:lastPrinted>
  <dcterms:created xsi:type="dcterms:W3CDTF">2005-12-21T14:19:12Z</dcterms:created>
  <dcterms:modified xsi:type="dcterms:W3CDTF">2019-12-25T07:05:38Z</dcterms:modified>
</cp:coreProperties>
</file>